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usace-my.dps.mil/personal/lia_e_landowski_usace_army_mil/Documents/Desktop/WESP/"/>
    </mc:Choice>
  </mc:AlternateContent>
  <xr:revisionPtr revIDLastSave="0" documentId="8_{2F82331F-CA5B-4ECB-AECE-EF4ADEF00447}" xr6:coauthVersionLast="47" xr6:coauthVersionMax="47" xr10:uidLastSave="{00000000-0000-0000-0000-000000000000}"/>
  <bookViews>
    <workbookView xWindow="57480" yWindow="-75" windowWidth="29040" windowHeight="15690" xr2:uid="{B56F70D4-73F0-4A3E-8334-F8C2F6D11C28}"/>
  </bookViews>
  <sheets>
    <sheet name="Bank Crediting Method" sheetId="1" r:id="rId1"/>
    <sheet name="Credit-Debit Metho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2" l="1"/>
  <c r="C75" i="2" s="1"/>
  <c r="C66" i="2"/>
  <c r="E25" i="2" l="1"/>
  <c r="C29" i="1"/>
  <c r="D9" i="1"/>
  <c r="D12" i="1"/>
  <c r="F49" i="2"/>
  <c r="F47" i="2"/>
  <c r="F46" i="2"/>
  <c r="F45" i="2"/>
  <c r="F44" i="2"/>
  <c r="F42" i="2"/>
  <c r="F41" i="2"/>
  <c r="F40" i="2"/>
  <c r="F38" i="2"/>
  <c r="F37" i="2"/>
  <c r="F33" i="2"/>
  <c r="F32" i="2"/>
  <c r="F31" i="2"/>
  <c r="F30" i="2"/>
  <c r="E49" i="2"/>
  <c r="E47" i="2"/>
  <c r="E46" i="2"/>
  <c r="E45" i="2"/>
  <c r="E44" i="2"/>
  <c r="E42" i="2"/>
  <c r="E41" i="2"/>
  <c r="E40" i="2"/>
  <c r="E38" i="2"/>
  <c r="E37" i="2"/>
  <c r="E36" i="2"/>
  <c r="E34" i="2"/>
  <c r="E33" i="2"/>
  <c r="E32" i="2"/>
  <c r="E31" i="2"/>
  <c r="E30" i="2"/>
  <c r="F50" i="2" l="1"/>
  <c r="C25" i="2"/>
  <c r="E50" i="2" s="1"/>
  <c r="F11" i="2"/>
  <c r="D11" i="2"/>
  <c r="F9" i="2"/>
  <c r="D9" i="2"/>
  <c r="F34" i="2" l="1"/>
  <c r="F54" i="2" s="1"/>
  <c r="F36" i="2"/>
  <c r="F58" i="2"/>
  <c r="E58" i="2"/>
  <c r="E57" i="2"/>
  <c r="F57" i="2"/>
  <c r="G58" i="2" l="1"/>
  <c r="G57" i="2"/>
  <c r="F56" i="2"/>
  <c r="E56" i="2"/>
  <c r="F55" i="2"/>
  <c r="E55" i="2"/>
  <c r="E54" i="2"/>
  <c r="G55" i="2" l="1"/>
  <c r="G54" i="2"/>
  <c r="G56" i="2"/>
  <c r="E29" i="1"/>
  <c r="F29" i="1" s="1"/>
  <c r="E28" i="1"/>
  <c r="E25" i="1"/>
  <c r="F25" i="1" s="1"/>
  <c r="E24" i="1"/>
  <c r="F24" i="1" s="1"/>
  <c r="E23" i="1"/>
  <c r="F23" i="1" s="1"/>
  <c r="E22" i="1"/>
  <c r="F22" i="1" s="1"/>
  <c r="G59" i="2" l="1"/>
  <c r="F66" i="2" s="1"/>
  <c r="F67" i="2" s="1"/>
  <c r="F69" i="2" s="1"/>
  <c r="F28" i="1"/>
  <c r="F26" i="1"/>
  <c r="C67" i="2" l="1"/>
  <c r="C69" i="2" s="1"/>
  <c r="D66" i="2"/>
  <c r="D67" i="2" s="1"/>
  <c r="D69" i="2" s="1"/>
  <c r="E66" i="2"/>
  <c r="E67" i="2" s="1"/>
  <c r="E69" i="2" s="1"/>
  <c r="F30" i="1"/>
  <c r="E19" i="1"/>
  <c r="F19" i="1" s="1"/>
  <c r="E18" i="1"/>
  <c r="F18" i="1" s="1"/>
  <c r="E17" i="1"/>
  <c r="F17" i="1" s="1"/>
  <c r="E14" i="1"/>
  <c r="F14" i="1" s="1"/>
  <c r="E12" i="1"/>
  <c r="F12" i="1" s="1"/>
  <c r="E13" i="1"/>
  <c r="F13" i="1" s="1"/>
  <c r="E9" i="1"/>
  <c r="F9" i="1" s="1"/>
  <c r="E8" i="1"/>
  <c r="F8" i="1" s="1"/>
  <c r="E7" i="1"/>
  <c r="F7" i="1" s="1"/>
  <c r="E6" i="1"/>
  <c r="F6" i="1" s="1"/>
  <c r="E5" i="1"/>
  <c r="F5" i="1" s="1"/>
  <c r="F20" i="1" l="1"/>
  <c r="F15" i="1"/>
  <c r="F10" i="1"/>
  <c r="F33" i="1" l="1"/>
  <c r="F32" i="1"/>
  <c r="F34" i="1" l="1"/>
  <c r="G39" i="1" s="1"/>
  <c r="G40" i="1" s="1"/>
  <c r="G42" i="1" s="1"/>
  <c r="E39" i="1" l="1"/>
  <c r="E40" i="1" s="1"/>
  <c r="E42" i="1" s="1"/>
  <c r="C39" i="1"/>
  <c r="C40" i="1" s="1"/>
  <c r="C42" i="1" s="1"/>
  <c r="F39" i="1"/>
  <c r="F40" i="1" s="1"/>
  <c r="F42" i="1" s="1"/>
  <c r="D39" i="1"/>
  <c r="D40" i="1" s="1"/>
  <c r="D42" i="1" s="1"/>
</calcChain>
</file>

<file path=xl/sharedStrings.xml><?xml version="1.0" encoding="utf-8"?>
<sst xmlns="http://schemas.openxmlformats.org/spreadsheetml/2006/main" count="149" uniqueCount="95">
  <si>
    <t>CREDIT Site</t>
  </si>
  <si>
    <t>Weland Service Groups with Component Functions</t>
  </si>
  <si>
    <t>Function Rating</t>
  </si>
  <si>
    <t xml:space="preserve">Value is Countable? </t>
  </si>
  <si>
    <t>Water Storage &amp; Delay (WS)</t>
  </si>
  <si>
    <t>Phosphorus Retention (PR)</t>
  </si>
  <si>
    <t>Nitrate Removal &amp; Retention (NR)</t>
  </si>
  <si>
    <t>Carbon Stock (CS)</t>
  </si>
  <si>
    <t>Sediment &amp; Toxicant Retention &amp; Stabilization (SR)</t>
  </si>
  <si>
    <t>group max=</t>
  </si>
  <si>
    <t>Organic Nutrient Export (OE)</t>
  </si>
  <si>
    <t>Stream Flow &amp; Temperature (SFTS)</t>
  </si>
  <si>
    <t>Fish Habitat (FH)</t>
  </si>
  <si>
    <t>Aquatic Primary Productivity (APP)</t>
  </si>
  <si>
    <t>Amphibian Habitat (AM)</t>
  </si>
  <si>
    <t>Waterbird Habitat (WB)</t>
  </si>
  <si>
    <t>Raptor &amp; Songbird Habitat (RSB)</t>
  </si>
  <si>
    <t>Keystone Mammal Habitat (KMH)</t>
  </si>
  <si>
    <t>Native Plant Diversity (PD)</t>
  </si>
  <si>
    <t>Pollinator Habitat (POL)</t>
  </si>
  <si>
    <t>Wildfire Resistance (WFR)</t>
  </si>
  <si>
    <t>Cultural or Recreational Importance (CRI)</t>
  </si>
  <si>
    <t>Average of F9, F14, F19, F25, F29=</t>
  </si>
  <si>
    <t>Maximum of F9, F14, F19, F25, F29, divided by 6 (highest possible max)=</t>
  </si>
  <si>
    <t>Average of F31 and F32=</t>
  </si>
  <si>
    <t>Restoration*</t>
  </si>
  <si>
    <t>Creation*</t>
  </si>
  <si>
    <t>Preservation*</t>
  </si>
  <si>
    <t>SCENARIOS</t>
  </si>
  <si>
    <t>*Scenario Descriptions -- Select applicable scenario.</t>
  </si>
  <si>
    <t>Enhancement*</t>
  </si>
  <si>
    <t>Buffers*</t>
  </si>
  <si>
    <t>Values Rating</t>
  </si>
  <si>
    <t>WATER &amp; CLIMATE MANAGEMENT Group</t>
  </si>
  <si>
    <t>AQUATIC CONNECTIVITY Group</t>
  </si>
  <si>
    <t>AQUATIC PRODUCTIVITY Group</t>
  </si>
  <si>
    <t>TERRESTRIAL ZONE HABITAT Group</t>
  </si>
  <si>
    <t>CULTURAL Group</t>
  </si>
  <si>
    <t>TRANSITION ZONE HABITAT Group</t>
  </si>
  <si>
    <t>CULTURAL SUPPORT Group</t>
  </si>
  <si>
    <t xml:space="preserve">Carbon Stock (CS); </t>
  </si>
  <si>
    <t>Conditional Sum</t>
  </si>
  <si>
    <r>
      <rPr>
        <b/>
        <sz val="11"/>
        <color theme="1"/>
        <rFont val="Aptos Narrow"/>
        <family val="2"/>
        <scheme val="minor"/>
      </rPr>
      <t xml:space="preserve">Table 2. </t>
    </r>
    <r>
      <rPr>
        <sz val="11"/>
        <color theme="1"/>
        <rFont val="Aptos Narrow"/>
        <family val="2"/>
        <scheme val="minor"/>
      </rPr>
      <t>Rollup of WESP-ID outputs to Credits.</t>
    </r>
  </si>
  <si>
    <t>Choose the applicable scenario from the next four columns. Row 39 will fill automatically from above information.</t>
  </si>
  <si>
    <t>DEBIT (Impact) Site</t>
  </si>
  <si>
    <r>
      <rPr>
        <b/>
        <sz val="11"/>
        <color theme="1"/>
        <rFont val="Aptos Narrow"/>
        <family val="2"/>
        <scheme val="minor"/>
      </rPr>
      <t xml:space="preserve">Table 4. </t>
    </r>
    <r>
      <rPr>
        <sz val="11"/>
        <color theme="1"/>
        <rFont val="Aptos Narrow"/>
        <family val="2"/>
        <scheme val="minor"/>
      </rPr>
      <t xml:space="preserve">LOSS POINTS (DEBIT minus CREDIT). Positive values (automatically highlighted cells) indicate a function or value rating is lower for the credit site than for the debit (impact) site, thus potentially increasing the necessary mitigation ratio. An exception is debit sites whose Function rating is Low. Their Values rating is ignored (their difference from the Credit site's Values rating is automatically set to 0). </t>
    </r>
  </si>
  <si>
    <t>Compare Credit and Debit Wetland Ratings</t>
  </si>
  <si>
    <t>Values Difference</t>
  </si>
  <si>
    <r>
      <rPr>
        <b/>
        <sz val="11"/>
        <color theme="1"/>
        <rFont val="Aptos Narrow"/>
        <family val="2"/>
        <scheme val="minor"/>
      </rPr>
      <t>Table 5.</t>
    </r>
    <r>
      <rPr>
        <sz val="11"/>
        <color theme="1"/>
        <rFont val="Aptos Narrow"/>
        <family val="2"/>
        <scheme val="minor"/>
      </rPr>
      <t xml:space="preserve"> Group-level Loss Points.</t>
    </r>
  </si>
  <si>
    <t>Loss Points</t>
  </si>
  <si>
    <t xml:space="preserve">Functions </t>
  </si>
  <si>
    <t>Values</t>
  </si>
  <si>
    <t>Sum</t>
  </si>
  <si>
    <t>WATER MANAGEMENT Group. Function sum divided by 10 (max possible), Value sum divided by 10, then the results summed on column G.</t>
  </si>
  <si>
    <t>AQUATIC CONNECTIVITY Group. Function sum divided by 6 (max possible), Value sum divided by 6, then the results summed on column G.</t>
  </si>
  <si>
    <t>AQUATIC PRODUCTIVITY Group. Function sum divided by 6 (max possible), Value sum divided by 6, then the results summed on column G.</t>
  </si>
  <si>
    <t>CULTURAL SUPPORT Group. Function sum divided by 4 (max possible), Value sum divided by 4, then the results summed on column G.</t>
  </si>
  <si>
    <t>TERRESTRIAL TRANSITION Group. Function sum divided by 8 (max possible), Value sum divided by 8, then the results summed on column G.</t>
  </si>
  <si>
    <t>(SUM+MAX)/2=</t>
  </si>
  <si>
    <t>Enhancement/
Rehabilitation*</t>
  </si>
  <si>
    <t>&gt;&gt;Note: a before-and-after simulation (applying the WESP to conditions before and after) should be run for the credit site based on realistic assumptions of how each question on forms F and S  of the WESP worksheet will change following wetland creation or restoration (both assuming a baseline of 0) or enhancement/rehabilitation. Post-impact monitoring should be implemented to verify the assumed conditions. The requirement of buffers will be evaluated on a case-by-case basis.</t>
  </si>
  <si>
    <r>
      <rPr>
        <b/>
        <sz val="11"/>
        <color theme="1"/>
        <rFont val="Aptos Narrow"/>
        <family val="2"/>
        <scheme val="minor"/>
      </rPr>
      <t xml:space="preserve">a. Probability of </t>
    </r>
    <r>
      <rPr>
        <b/>
        <i/>
        <sz val="11"/>
        <color theme="1"/>
        <rFont val="Aptos Narrow"/>
        <family val="2"/>
        <scheme val="minor"/>
      </rPr>
      <t>Failure</t>
    </r>
    <r>
      <rPr>
        <b/>
        <sz val="11"/>
        <color theme="1"/>
        <rFont val="Aptos Narrow"/>
        <family val="2"/>
        <scheme val="minor"/>
      </rPr>
      <t xml:space="preserve"> as Inferred from Type of Mitigation </t>
    </r>
    <r>
      <rPr>
        <sz val="11"/>
        <color theme="1"/>
        <rFont val="Aptos Narrow"/>
        <family val="2"/>
        <scheme val="minor"/>
      </rPr>
      <t>(these numbers are constants).</t>
    </r>
  </si>
  <si>
    <t>d. Non-replacement of Lost Wetland Functions &amp; Values at Group Level (autofill from G59).</t>
  </si>
  <si>
    <t>g. Final requirement for Credit Site (acres) (autofill).</t>
  </si>
  <si>
    <r>
      <rPr>
        <b/>
        <sz val="11"/>
        <color theme="1"/>
        <rFont val="Aptos Narrow"/>
        <family val="2"/>
        <scheme val="minor"/>
      </rPr>
      <t xml:space="preserve">a. Probability of </t>
    </r>
    <r>
      <rPr>
        <b/>
        <i/>
        <sz val="11"/>
        <color theme="1"/>
        <rFont val="Aptos Narrow"/>
        <family val="2"/>
        <scheme val="minor"/>
      </rPr>
      <t>Success</t>
    </r>
    <r>
      <rPr>
        <b/>
        <sz val="11"/>
        <color theme="1"/>
        <rFont val="Aptos Narrow"/>
        <family val="2"/>
        <scheme val="minor"/>
      </rPr>
      <t xml:space="preserve"> as Inferred from the Type of Action</t>
    </r>
    <r>
      <rPr>
        <sz val="11"/>
        <color theme="1"/>
        <rFont val="Aptos Narrow"/>
        <family val="2"/>
        <scheme val="minor"/>
      </rPr>
      <t xml:space="preserve"> in the Credit Bank Wetland</t>
    </r>
    <r>
      <rPr>
        <b/>
        <sz val="11"/>
        <color theme="1"/>
        <rFont val="Aptos Narrow"/>
        <family val="2"/>
        <scheme val="minor"/>
      </rPr>
      <t xml:space="preserve"> </t>
    </r>
    <r>
      <rPr>
        <sz val="11"/>
        <color theme="1"/>
        <rFont val="Aptos Narrow"/>
        <family val="2"/>
        <scheme val="minor"/>
      </rPr>
      <t>(these numbers are constants; do not alter).</t>
    </r>
  </si>
  <si>
    <r>
      <rPr>
        <b/>
        <sz val="11"/>
        <color theme="1"/>
        <rFont val="Aptos Narrow"/>
        <family val="2"/>
        <scheme val="minor"/>
      </rPr>
      <t>b. Performance of Wetland Functions &amp; Values at Service Group Level</t>
    </r>
    <r>
      <rPr>
        <sz val="11"/>
        <color theme="1"/>
        <rFont val="Aptos Narrow"/>
        <family val="2"/>
        <scheme val="minor"/>
      </rPr>
      <t xml:space="preserve"> (autofill from F34).</t>
    </r>
  </si>
  <si>
    <r>
      <rPr>
        <b/>
        <sz val="11"/>
        <color theme="1"/>
        <rFont val="Aptos Narrow"/>
        <family val="2"/>
        <scheme val="minor"/>
      </rPr>
      <t>d. Anticipated Acreage upon Bank Completion</t>
    </r>
    <r>
      <rPr>
        <sz val="11"/>
        <color theme="1"/>
        <rFont val="Aptos Narrow"/>
        <family val="2"/>
        <scheme val="minor"/>
      </rPr>
      <t xml:space="preserve"> associated with the targeted scenario outcome.</t>
    </r>
    <r>
      <rPr>
        <i/>
        <sz val="11"/>
        <color theme="1"/>
        <rFont val="Aptos Narrow"/>
        <family val="2"/>
        <scheme val="minor"/>
      </rPr>
      <t xml:space="preserve"> I.e., 3-acres of targeted restoration (enter 3 in C41, 5-acres of targeted enhancement (enter 5 in E41).</t>
    </r>
  </si>
  <si>
    <r>
      <rPr>
        <b/>
        <sz val="11"/>
        <color theme="1"/>
        <rFont val="Aptos Narrow"/>
        <family val="2"/>
        <scheme val="minor"/>
      </rPr>
      <t xml:space="preserve">Creation </t>
    </r>
    <r>
      <rPr>
        <sz val="11"/>
        <color theme="1"/>
        <rFont val="Aptos Narrow"/>
        <family val="2"/>
        <scheme val="minor"/>
      </rPr>
      <t>applies to permanent establishment of a new wetland on land that currently has ceased to hydrologically and biologically meet all criteria that define wetlands. Enter 1.10.</t>
    </r>
  </si>
  <si>
    <r>
      <rPr>
        <b/>
        <sz val="11"/>
        <color theme="1"/>
        <rFont val="Aptos Narrow"/>
        <family val="2"/>
        <scheme val="minor"/>
      </rPr>
      <t>Buffer</t>
    </r>
    <r>
      <rPr>
        <sz val="11"/>
        <color theme="1"/>
        <rFont val="Aptos Narrow"/>
        <family val="2"/>
        <scheme val="minor"/>
      </rPr>
      <t xml:space="preserve"> refers to an upland, wetland, or riparian area that protects and/or enhances the wetland functions and protection from disturbances associated with adjacent land uses. Buffer functional uplift may be evaluated on a case-by-case basis. Enter 10.0.</t>
    </r>
  </si>
  <si>
    <r>
      <rPr>
        <b/>
        <sz val="11"/>
        <color theme="1"/>
        <rFont val="Aptos Narrow"/>
        <family val="2"/>
        <scheme val="minor"/>
      </rPr>
      <t xml:space="preserve">Creation </t>
    </r>
    <r>
      <rPr>
        <sz val="11"/>
        <color theme="1"/>
        <rFont val="Aptos Narrow"/>
        <family val="2"/>
        <scheme val="minor"/>
      </rPr>
      <t>applies to permanent establishment of a new wetland on land that currently has ceased to hydrologically and biologically meet all criteria that define wetlands.</t>
    </r>
  </si>
  <si>
    <r>
      <rPr>
        <b/>
        <sz val="11"/>
        <color theme="1"/>
        <rFont val="Aptos Narrow"/>
        <family val="2"/>
        <scheme val="minor"/>
      </rPr>
      <t>Buffer</t>
    </r>
    <r>
      <rPr>
        <sz val="11"/>
        <color theme="1"/>
        <rFont val="Aptos Narrow"/>
        <family val="2"/>
        <scheme val="minor"/>
      </rPr>
      <t xml:space="preserve"> refers to an upland, wetland, or riparian area that protects and/or enhances the wetland functions and protection from disturbances associated with adjacent land uses. Buffer functional uplift may be evaluated on a case-by-case basis.</t>
    </r>
  </si>
  <si>
    <r>
      <rPr>
        <b/>
        <sz val="11"/>
        <color theme="1"/>
        <rFont val="Aptos Narrow"/>
        <family val="2"/>
        <scheme val="minor"/>
      </rPr>
      <t xml:space="preserve">Table 1. </t>
    </r>
    <r>
      <rPr>
        <sz val="11"/>
        <color theme="1"/>
        <rFont val="Aptos Narrow"/>
        <family val="2"/>
        <scheme val="minor"/>
      </rPr>
      <t xml:space="preserve">RATING for CREDIT SITE. </t>
    </r>
    <r>
      <rPr>
        <sz val="11"/>
        <color rgb="FFFF0000"/>
        <rFont val="Aptos Narrow"/>
        <family val="2"/>
        <scheme val="minor"/>
      </rPr>
      <t xml:space="preserve">Enter numbers from the WESP-ID converted to 3=High, 2=Moderate, 1=Low. </t>
    </r>
    <r>
      <rPr>
        <sz val="11"/>
        <color theme="1"/>
        <rFont val="Aptos Narrow"/>
        <family val="2"/>
        <scheme val="minor"/>
      </rPr>
      <t xml:space="preserve">*This is the assumed rating for a wetland AFTER restoration, creation, enhancement, or preservation of the credit site has achieved the intended condition. A before-and-after simulation (after applying WESP to condition anticipated before and after) should be run for the credit site based on realistic assumptions of how each question on forms F and S of the WESP worksheet will change following wetland creation or restoration (both assuming a baseline of 0) or enhancement/rehabilitation. Post-impact monitoring should be implemented to verify the assumed conditions. Also note, that if a Function were rated Lower (1), the sum does not include the Value rating. Finally, note the WESP does not assign a Value rating to the OE and CS functions (blue highlighted areas). Therefore, their Function score is repeated in the Values column in order to not disadvantage them in the overall calculations. Similarly, Culturally or Recreational Importance is a Value, not a function, but its Value score is repeated in the Function column in order not to disadvantage the overall calculations. </t>
    </r>
  </si>
  <si>
    <r>
      <t xml:space="preserve">f. Acreage of Impact (Debit Site). </t>
    </r>
    <r>
      <rPr>
        <sz val="11"/>
        <color rgb="FFFF0000"/>
        <rFont val="Aptos Narrow"/>
        <family val="2"/>
        <scheme val="minor"/>
      </rPr>
      <t>Enter here --&gt;</t>
    </r>
  </si>
  <si>
    <t xml:space="preserve">c. SUM of (a) &amp; (b). </t>
  </si>
  <si>
    <r>
      <rPr>
        <b/>
        <sz val="11"/>
        <color theme="1"/>
        <rFont val="Aptos Narrow"/>
        <family val="2"/>
        <scheme val="minor"/>
      </rPr>
      <t>Enhancement</t>
    </r>
    <r>
      <rPr>
        <sz val="11"/>
        <color theme="1"/>
        <rFont val="Aptos Narrow"/>
        <family val="2"/>
        <scheme val="minor"/>
      </rPr>
      <t xml:space="preserve"> applies to sites that are currently wetlands in whole or in part, meeting all criteria that hydrologically and biologically define wetlands, but such actions do not increase the wetlands' area. Enter 1.50.</t>
    </r>
  </si>
  <si>
    <r>
      <rPr>
        <b/>
        <sz val="11"/>
        <color theme="1"/>
        <rFont val="Aptos Narrow"/>
        <family val="2"/>
        <scheme val="minor"/>
      </rPr>
      <t>Preservation</t>
    </r>
    <r>
      <rPr>
        <sz val="11"/>
        <color theme="1"/>
        <rFont val="Aptos Narrow"/>
        <family val="2"/>
        <scheme val="minor"/>
      </rPr>
      <t xml:space="preserve"> applies to case-by-case evaluated sites with existing wetlands where preservation would remove the threat to, or prevent the decline of, aquatic wetlands by an action in or near the wetland. Actions do not result in an increase of wetland area. Enter 10.0.</t>
    </r>
  </si>
  <si>
    <r>
      <rPr>
        <b/>
        <sz val="11"/>
        <color theme="1"/>
        <rFont val="Aptos Narrow"/>
        <family val="2"/>
        <scheme val="minor"/>
      </rPr>
      <t>Restoration</t>
    </r>
    <r>
      <rPr>
        <sz val="11"/>
        <color theme="1"/>
        <rFont val="Aptos Narrow"/>
        <family val="2"/>
        <scheme val="minor"/>
      </rPr>
      <t xml:space="preserve"> (re-establishment) applies to a site that once was a wetland but has ceased to hydrologically and biologically meet all criteria that define wetlands. Restoration/re-establishment results in an increase in area that meets all criteria that hydrologically and biologically define wetlands. Enter 2.0.</t>
    </r>
  </si>
  <si>
    <r>
      <rPr>
        <b/>
        <sz val="11"/>
        <color theme="1"/>
        <rFont val="Aptos Narrow"/>
        <family val="2"/>
        <scheme val="minor"/>
      </rPr>
      <t>Table 3.</t>
    </r>
    <r>
      <rPr>
        <sz val="11"/>
        <color theme="1"/>
        <rFont val="Aptos Narrow"/>
        <family val="2"/>
        <scheme val="minor"/>
      </rPr>
      <t xml:space="preserve"> RATINGS for the CREDIT and DEBIT sites. </t>
    </r>
    <r>
      <rPr>
        <sz val="11"/>
        <color rgb="FFFF0000"/>
        <rFont val="Aptos Narrow"/>
        <family val="2"/>
        <scheme val="minor"/>
      </rPr>
      <t>Enter these from the WESP-ID converted to 3=High, 2=Moderate, 1=Low.</t>
    </r>
    <r>
      <rPr>
        <sz val="11"/>
        <color theme="1"/>
        <rFont val="Aptos Narrow"/>
        <family val="2"/>
        <scheme val="minor"/>
      </rPr>
      <t xml:space="preserve"> If a Function were rated Lower (1), the sum does not include the Value rating. Finally, note the WESP does not assign a Value rating to the OE and CS functions (blue highlighted areas). Therefore, their Function score is repeated in the Values column in order to not disadvantage them in the overall calculations. Similarly, Culturally or Recreational Importance is a Value, not a function, but its Value score is repeated in the Function column in order not to disadvantage the overall calculations. </t>
    </r>
  </si>
  <si>
    <t xml:space="preserve">Function Rating </t>
  </si>
  <si>
    <t>Function Difference</t>
  </si>
  <si>
    <t>Preservation* of a wetland having score for each Service Group that is equal or greater than that of the same Service Group at the impacted wetland</t>
  </si>
  <si>
    <r>
      <rPr>
        <b/>
        <sz val="11"/>
        <color theme="1"/>
        <rFont val="Aptos Narrow"/>
        <family val="2"/>
        <scheme val="minor"/>
      </rPr>
      <t>b. Construction Time Lag.</t>
    </r>
    <r>
      <rPr>
        <sz val="11"/>
        <color theme="1"/>
        <rFont val="Aptos Narrow"/>
        <family val="2"/>
        <scheme val="minor"/>
      </rPr>
      <t xml:space="preserve"> For each year of delay between when the debit wetland acreage is lost and when the proposed mitigation scenario is implemented, increase this factor by 25%.</t>
    </r>
  </si>
  <si>
    <r>
      <rPr>
        <b/>
        <sz val="11"/>
        <color theme="1"/>
        <rFont val="Aptos Narrow"/>
        <family val="2"/>
        <scheme val="minor"/>
      </rPr>
      <t>c. Ecological Time Lag.</t>
    </r>
    <r>
      <rPr>
        <sz val="11"/>
        <color theme="1"/>
        <rFont val="Aptos Narrow"/>
        <family val="2"/>
        <scheme val="minor"/>
      </rPr>
      <t xml:space="preserve"> (</t>
    </r>
    <r>
      <rPr>
        <sz val="11"/>
        <color rgb="FFFF0000"/>
        <rFont val="Aptos Narrow"/>
        <family val="2"/>
        <scheme val="minor"/>
      </rPr>
      <t>LEAVE BLANK</t>
    </r>
    <r>
      <rPr>
        <sz val="11"/>
        <color theme="1"/>
        <rFont val="Aptos Narrow"/>
        <family val="2"/>
        <scheme val="minor"/>
      </rPr>
      <t xml:space="preserve"> unless the debit site is partially or wholly forested, meaning the canopy of woody plants over 20 ft. (6 m) tall shades at least 30% of the ground at any type of year. If the debit site is forested, enter 1.5. However, this may be reduced somewhat to reflect the proportion of a debit site that is only partially forested.</t>
    </r>
    <r>
      <rPr>
        <sz val="11"/>
        <color rgb="FFFF0000"/>
        <rFont val="Aptos Narrow"/>
        <family val="2"/>
        <scheme val="minor"/>
      </rPr>
      <t xml:space="preserve"> Enter that here only if the debit site is partially or wholly forested --&gt;</t>
    </r>
  </si>
  <si>
    <r>
      <rPr>
        <b/>
        <sz val="11"/>
        <color theme="1"/>
        <rFont val="Aptos Narrow"/>
        <family val="2"/>
        <scheme val="minor"/>
      </rPr>
      <t>Restoration</t>
    </r>
    <r>
      <rPr>
        <sz val="11"/>
        <color theme="1"/>
        <rFont val="Aptos Narrow"/>
        <family val="2"/>
        <scheme val="minor"/>
      </rPr>
      <t xml:space="preserve"> (re-establishment) applies to a site that once was a wetland but has ceased to hydrologically and biologically meet all criteria that define wetlands. Restoration/re-establishment results in an increase in area that meets all criteria that hydrologically and biologically define wetlands. </t>
    </r>
  </si>
  <si>
    <r>
      <rPr>
        <b/>
        <sz val="11"/>
        <color theme="1"/>
        <rFont val="Aptos Narrow"/>
        <family val="2"/>
        <scheme val="minor"/>
      </rPr>
      <t>Enhancement</t>
    </r>
    <r>
      <rPr>
        <sz val="11"/>
        <color theme="1"/>
        <rFont val="Aptos Narrow"/>
        <family val="2"/>
        <scheme val="minor"/>
      </rPr>
      <t xml:space="preserve"> applies to sites that are currently wetlands in whole or in part, meeting all criteria that hydrologically and biologically define wetlands, but such actions do not increase the wetlands' area.</t>
    </r>
  </si>
  <si>
    <r>
      <rPr>
        <b/>
        <sz val="11"/>
        <color theme="1"/>
        <rFont val="Aptos Narrow"/>
        <family val="2"/>
        <scheme val="minor"/>
      </rPr>
      <t>Preservation</t>
    </r>
    <r>
      <rPr>
        <sz val="11"/>
        <color theme="1"/>
        <rFont val="Aptos Narrow"/>
        <family val="2"/>
        <scheme val="minor"/>
      </rPr>
      <t xml:space="preserve"> applies to case-by-case evaluated sites with existing wetlands where preservation would remove the threat to, or prevent the decline of, aquatic wetlands by an action in or near the wetland. Actions do not result in an increase of wetland area. </t>
    </r>
  </si>
  <si>
    <t>Wetland Service Groups with Component Functions</t>
  </si>
  <si>
    <t xml:space="preserve">e. Potential Credits (per acre) available for sale (autofill). </t>
  </si>
  <si>
    <t>e. Row 66 added to sum of rows 63 to 65 (=resulting Mitigation Ratio, autofill)</t>
  </si>
  <si>
    <r>
      <rPr>
        <b/>
        <sz val="11"/>
        <color theme="1"/>
        <rFont val="Aptos Narrow"/>
        <family val="2"/>
        <scheme val="minor"/>
      </rPr>
      <t>Table 6. Rollup to Required Replacement for PRM.</t>
    </r>
    <r>
      <rPr>
        <b/>
        <sz val="11"/>
        <color rgb="FFFF0000"/>
        <rFont val="Aptos Narrow"/>
        <family val="2"/>
        <scheme val="minor"/>
      </rPr>
      <t xml:space="preserve"> </t>
    </r>
    <r>
      <rPr>
        <sz val="11"/>
        <color rgb="FFFF0000"/>
        <rFont val="Aptos Narrow"/>
        <family val="2"/>
        <scheme val="minor"/>
      </rPr>
      <t>Choose the applicable scenario from this row. Then navigate to rows 64 and 65 and enter a number based on the guidance below. Rows 67 and 69 will fill automatically from the above information.</t>
    </r>
  </si>
  <si>
    <t xml:space="preserve">Non-replacement of Lost Wetland Functions &amp; Values at Group Level (autofill from G59). </t>
  </si>
  <si>
    <t>Final requirement for Credit Site (autofill)</t>
  </si>
  <si>
    <r>
      <t xml:space="preserve">Acreage of Impact (Debit Site). </t>
    </r>
    <r>
      <rPr>
        <sz val="11"/>
        <color rgb="FFFF0000"/>
        <rFont val="Aptos Narrow"/>
        <family val="2"/>
        <scheme val="minor"/>
      </rPr>
      <t>Enter here--&gt;</t>
    </r>
  </si>
  <si>
    <r>
      <rPr>
        <b/>
        <sz val="11"/>
        <color theme="1"/>
        <rFont val="Aptos Narrow"/>
        <family val="2"/>
        <scheme val="minor"/>
      </rPr>
      <t xml:space="preserve">Table 7. Required Replacement for Debit Sites when using a mitigation bank/ILFP. </t>
    </r>
    <r>
      <rPr>
        <sz val="11"/>
        <color rgb="FFFF0000"/>
        <rFont val="Aptos Narrow"/>
        <family val="2"/>
        <scheme val="minor"/>
      </rPr>
      <t>This calculation uses the mitigation bank/ILFP site specific scores from the WESP. If the site is still under construction, the predictive scores as informed by the Bank Crediting Method will be used for the credit-debit calculations. If the site has been constructed and performance standards have been met, the final scores as informed by the final WESP and final Bank Crediting Method will be used for the credit-debit calculations.</t>
    </r>
  </si>
  <si>
    <r>
      <rPr>
        <b/>
        <sz val="11"/>
        <color theme="1"/>
        <rFont val="Aptos Narrow"/>
        <family val="2"/>
        <scheme val="minor"/>
      </rPr>
      <t xml:space="preserve">Table 2. e. Potential Credits (per acre) available for sale. </t>
    </r>
    <r>
      <rPr>
        <sz val="11"/>
        <color theme="1"/>
        <rFont val="Aptos Narrow"/>
        <family val="2"/>
        <scheme val="minor"/>
      </rPr>
      <t>These values serve two purposes: (1) generates a predictive credit amount that will assist bank/ILFP sponsors with evaluating how many credits a site has the potential to generate, and (2) generates a final determination of credits at a site once the site has been built and once performance standards are met. While sites are constructed and performance standards are being met, the Corps will utilize the function/value scores from the predictive models within the Credit-Debit method tool which will inform permittees how many credits they will need to purchase for that bank while the site is being constructed and while performance standards are being evaluated. Additional WESP assessments will be required post-construction and possibly during performance standard evaluations or additional evaluations (e.g., adaptive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</si>
</sst>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color theme="1"/>
      <name val="Aptos Narrow"/>
      <family val="2"/>
      <scheme val="minor"/>
    </font>
    <font>
      <u/>
      <sz val="11"/>
      <color theme="1"/>
      <name val="Aptos Narrow"/>
      <family val="2"/>
      <scheme val="minor"/>
    </font>
    <font>
      <i/>
      <sz val="11"/>
      <color theme="1"/>
      <name val="Aptos Narrow"/>
      <family val="2"/>
      <scheme val="minor"/>
    </font>
    <font>
      <b/>
      <sz val="11"/>
      <color rgb="FFFF0000"/>
      <name val="Aptos Narrow"/>
      <family val="2"/>
      <scheme val="minor"/>
    </font>
    <font>
      <b/>
      <i/>
      <sz val="11"/>
      <color theme="1"/>
      <name val="Aptos Narrow"/>
      <family val="2"/>
      <scheme val="minor"/>
    </font>
  </fonts>
  <fills count="7">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3">
    <xf numFmtId="0" fontId="0" fillId="0" borderId="0" xfId="0"/>
    <xf numFmtId="0" fontId="2" fillId="0" borderId="2" xfId="0" applyFont="1" applyBorder="1"/>
    <xf numFmtId="0" fontId="0" fillId="0" borderId="7" xfId="0" applyBorder="1"/>
    <xf numFmtId="0" fontId="0" fillId="0" borderId="9" xfId="0" applyBorder="1"/>
    <xf numFmtId="0" fontId="0" fillId="0" borderId="10" xfId="0" applyBorder="1"/>
    <xf numFmtId="0" fontId="0" fillId="3" borderId="3" xfId="0" applyFill="1" applyBorder="1"/>
    <xf numFmtId="0" fontId="0" fillId="3" borderId="4" xfId="0" applyFill="1" applyBorder="1"/>
    <xf numFmtId="0" fontId="2" fillId="3" borderId="2" xfId="0" applyFont="1" applyFill="1" applyBorder="1"/>
    <xf numFmtId="0" fontId="0" fillId="0" borderId="5" xfId="0" applyBorder="1"/>
    <xf numFmtId="0" fontId="1" fillId="0" borderId="1" xfId="0" applyFont="1" applyBorder="1" applyAlignment="1">
      <alignment horizontal="left" wrapText="1"/>
    </xf>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0" fontId="0" fillId="0" borderId="2" xfId="0" applyBorder="1" applyAlignment="1">
      <alignment horizontal="left" wrapText="1"/>
    </xf>
    <xf numFmtId="0" fontId="0" fillId="0" borderId="23" xfId="0" applyBorder="1" applyAlignment="1">
      <alignment wrapText="1"/>
    </xf>
    <xf numFmtId="0" fontId="0" fillId="0" borderId="1" xfId="0" applyBorder="1" applyAlignment="1">
      <alignment wrapText="1"/>
    </xf>
    <xf numFmtId="0" fontId="0" fillId="0" borderId="1" xfId="0" applyBorder="1" applyAlignment="1">
      <alignment horizontal="left" vertical="top" wrapText="1"/>
    </xf>
    <xf numFmtId="0" fontId="0" fillId="4" borderId="7" xfId="0" applyFill="1" applyBorder="1"/>
    <xf numFmtId="0" fontId="0" fillId="4" borderId="22" xfId="0" applyFill="1" applyBorder="1"/>
    <xf numFmtId="0" fontId="0" fillId="0" borderId="14" xfId="0" applyBorder="1" applyAlignment="1">
      <alignment horizontal="center"/>
    </xf>
    <xf numFmtId="0" fontId="0" fillId="0" borderId="27" xfId="0" applyBorder="1" applyAlignment="1">
      <alignment horizontal="center"/>
    </xf>
    <xf numFmtId="0" fontId="0" fillId="0" borderId="17" xfId="0" applyBorder="1" applyAlignment="1">
      <alignment horizontal="center" wrapText="1"/>
    </xf>
    <xf numFmtId="0" fontId="0" fillId="0" borderId="28" xfId="0" applyFill="1" applyBorder="1" applyAlignment="1">
      <alignment horizontal="center"/>
    </xf>
    <xf numFmtId="0" fontId="2" fillId="2" borderId="1" xfId="0" applyFont="1" applyFill="1" applyBorder="1" applyAlignment="1">
      <alignment wrapText="1"/>
    </xf>
    <xf numFmtId="0" fontId="0" fillId="0" borderId="4" xfId="0" applyBorder="1"/>
    <xf numFmtId="0" fontId="3" fillId="0" borderId="26" xfId="0" applyFont="1" applyBorder="1" applyAlignment="1">
      <alignment horizontal="center"/>
    </xf>
    <xf numFmtId="0" fontId="0" fillId="0" borderId="4" xfId="0" applyBorder="1" applyAlignment="1">
      <alignment horizontal="center" wrapText="1"/>
    </xf>
    <xf numFmtId="0" fontId="0" fillId="5" borderId="24" xfId="0" applyFill="1" applyBorder="1"/>
    <xf numFmtId="0" fontId="4" fillId="5" borderId="24" xfId="0" applyFont="1" applyFill="1" applyBorder="1"/>
    <xf numFmtId="0" fontId="0" fillId="0" borderId="39" xfId="0" applyBorder="1"/>
    <xf numFmtId="0" fontId="0" fillId="0" borderId="22" xfId="0" applyBorder="1"/>
    <xf numFmtId="0" fontId="0" fillId="0" borderId="40" xfId="0" applyBorder="1"/>
    <xf numFmtId="0" fontId="0" fillId="0" borderId="41" xfId="0" applyBorder="1" applyAlignment="1">
      <alignment horizontal="center" wrapText="1"/>
    </xf>
    <xf numFmtId="0" fontId="0" fillId="0" borderId="10" xfId="0" applyBorder="1" applyAlignment="1">
      <alignment horizontal="center" wrapText="1"/>
    </xf>
    <xf numFmtId="0" fontId="0" fillId="0" borderId="4" xfId="0" applyBorder="1" applyAlignment="1">
      <alignment horizontal="center"/>
    </xf>
    <xf numFmtId="0" fontId="2" fillId="0" borderId="9" xfId="0" applyFont="1" applyBorder="1"/>
    <xf numFmtId="0" fontId="0" fillId="0" borderId="38" xfId="0" applyBorder="1" applyAlignment="1">
      <alignment horizontal="center" wrapText="1"/>
    </xf>
    <xf numFmtId="0" fontId="0" fillId="0" borderId="2" xfId="0" applyFill="1" applyBorder="1" applyAlignment="1">
      <alignment wrapText="1"/>
    </xf>
    <xf numFmtId="0" fontId="0" fillId="0" borderId="26" xfId="0" applyFill="1" applyBorder="1" applyAlignment="1">
      <alignment horizontal="left" wrapText="1"/>
    </xf>
    <xf numFmtId="0" fontId="0" fillId="0" borderId="25" xfId="0" applyBorder="1"/>
    <xf numFmtId="0" fontId="0" fillId="0" borderId="43" xfId="0" applyBorder="1"/>
    <xf numFmtId="0" fontId="0" fillId="4" borderId="40" xfId="0" applyFill="1" applyBorder="1"/>
    <xf numFmtId="0" fontId="0" fillId="4" borderId="39" xfId="0" applyFill="1" applyBorder="1"/>
    <xf numFmtId="0" fontId="2" fillId="0" borderId="2" xfId="0" applyFont="1" applyFill="1" applyBorder="1" applyAlignment="1">
      <alignment wrapText="1"/>
    </xf>
    <xf numFmtId="0" fontId="0" fillId="0" borderId="0" xfId="0" applyAlignment="1">
      <alignment horizontal="center"/>
    </xf>
    <xf numFmtId="0" fontId="0" fillId="0" borderId="43" xfId="0" applyBorder="1" applyAlignment="1">
      <alignment horizontal="center" wrapText="1"/>
    </xf>
    <xf numFmtId="0" fontId="2" fillId="3" borderId="2" xfId="0" applyFont="1" applyFill="1" applyBorder="1" applyAlignment="1"/>
    <xf numFmtId="0" fontId="0" fillId="3" borderId="3" xfId="0" applyFill="1" applyBorder="1" applyAlignment="1"/>
    <xf numFmtId="0" fontId="0" fillId="3" borderId="4" xfId="0" applyFill="1" applyBorder="1" applyAlignment="1"/>
    <xf numFmtId="0" fontId="0" fillId="4" borderId="9" xfId="0" applyFill="1" applyBorder="1"/>
    <xf numFmtId="0" fontId="0" fillId="4" borderId="5" xfId="0" applyFill="1" applyBorder="1"/>
    <xf numFmtId="0" fontId="0" fillId="3" borderId="7" xfId="0" applyFill="1" applyBorder="1"/>
    <xf numFmtId="0" fontId="0" fillId="3" borderId="8" xfId="0" applyFill="1" applyBorder="1"/>
    <xf numFmtId="0" fontId="0" fillId="3" borderId="9" xfId="0" applyFill="1" applyBorder="1"/>
    <xf numFmtId="0" fontId="0" fillId="3" borderId="7" xfId="0" applyFill="1" applyBorder="1" applyAlignment="1"/>
    <xf numFmtId="0" fontId="0" fillId="3" borderId="8" xfId="0" applyFill="1" applyBorder="1" applyAlignment="1"/>
    <xf numFmtId="0" fontId="2" fillId="3" borderId="7" xfId="0" applyFont="1" applyFill="1" applyBorder="1" applyAlignment="1"/>
    <xf numFmtId="0" fontId="2" fillId="3" borderId="8" xfId="0" applyFont="1" applyFill="1" applyBorder="1" applyAlignment="1"/>
    <xf numFmtId="0" fontId="0" fillId="3" borderId="38" xfId="0" applyFill="1" applyBorder="1"/>
    <xf numFmtId="0" fontId="0" fillId="3" borderId="5" xfId="0" applyFill="1" applyBorder="1" applyAlignment="1"/>
    <xf numFmtId="0" fontId="0" fillId="3" borderId="6" xfId="0" applyFill="1" applyBorder="1" applyAlignment="1"/>
    <xf numFmtId="0" fontId="0" fillId="0" borderId="0" xfId="0" applyBorder="1" applyAlignment="1">
      <alignment horizontal="center"/>
    </xf>
    <xf numFmtId="0" fontId="0" fillId="0" borderId="8"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6" xfId="0" applyFill="1" applyBorder="1" applyAlignment="1">
      <alignment horizontal="center"/>
    </xf>
    <xf numFmtId="0" fontId="0" fillId="4" borderId="13" xfId="0" applyFill="1" applyBorder="1" applyAlignment="1">
      <alignment horizontal="center"/>
    </xf>
    <xf numFmtId="0" fontId="0" fillId="4" borderId="38" xfId="0" applyFill="1" applyBorder="1" applyAlignment="1">
      <alignment horizontal="center"/>
    </xf>
    <xf numFmtId="0" fontId="0" fillId="4" borderId="0" xfId="0" applyFill="1" applyBorder="1" applyAlignment="1">
      <alignment horizontal="center"/>
    </xf>
    <xf numFmtId="0" fontId="0" fillId="4" borderId="6" xfId="0" applyFill="1" applyBorder="1" applyAlignment="1">
      <alignment horizontal="center"/>
    </xf>
    <xf numFmtId="0" fontId="0" fillId="4" borderId="10" xfId="0" applyFill="1" applyBorder="1" applyAlignment="1">
      <alignment horizontal="center"/>
    </xf>
    <xf numFmtId="0" fontId="0" fillId="0" borderId="0" xfId="0" applyFill="1" applyBorder="1" applyAlignment="1">
      <alignment horizontal="center"/>
    </xf>
    <xf numFmtId="0" fontId="0" fillId="6" borderId="19" xfId="0" applyFill="1" applyBorder="1" applyAlignment="1">
      <alignment horizontal="center"/>
    </xf>
    <xf numFmtId="0" fontId="0" fillId="6" borderId="29" xfId="0" applyFill="1" applyBorder="1" applyAlignment="1">
      <alignment horizontal="center"/>
    </xf>
    <xf numFmtId="0" fontId="0" fillId="6" borderId="30" xfId="0"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3" borderId="4" xfId="0" applyFill="1" applyBorder="1" applyAlignment="1">
      <alignment horizontal="center"/>
    </xf>
    <xf numFmtId="0" fontId="0" fillId="0" borderId="30" xfId="0" applyBorder="1" applyAlignment="1">
      <alignment horizontal="center" wrapText="1"/>
    </xf>
    <xf numFmtId="0" fontId="0" fillId="0" borderId="37" xfId="0" applyBorder="1" applyAlignment="1">
      <alignment horizontal="center" wrapText="1"/>
    </xf>
    <xf numFmtId="0" fontId="0" fillId="2" borderId="4" xfId="0" applyFill="1" applyBorder="1" applyAlignment="1">
      <alignment horizontal="center"/>
    </xf>
    <xf numFmtId="0" fontId="0" fillId="0" borderId="26" xfId="0" applyBorder="1"/>
    <xf numFmtId="0" fontId="0" fillId="0" borderId="0" xfId="0" applyBorder="1"/>
    <xf numFmtId="0" fontId="0" fillId="0" borderId="2" xfId="0" applyBorder="1" applyAlignment="1">
      <alignment horizontal="center"/>
    </xf>
    <xf numFmtId="2" fontId="0" fillId="0" borderId="0" xfId="0" applyNumberFormat="1" applyBorder="1" applyAlignment="1">
      <alignment horizontal="center"/>
    </xf>
    <xf numFmtId="0" fontId="0" fillId="0" borderId="26" xfId="0" applyBorder="1" applyAlignment="1">
      <alignment horizontal="center" wrapText="1"/>
    </xf>
    <xf numFmtId="0" fontId="0" fillId="0" borderId="25" xfId="0" applyBorder="1" applyAlignment="1">
      <alignment horizontal="center" wrapText="1"/>
    </xf>
    <xf numFmtId="0" fontId="0" fillId="0" borderId="48" xfId="0" applyBorder="1" applyAlignment="1">
      <alignment horizontal="center" wrapText="1"/>
    </xf>
    <xf numFmtId="0" fontId="0" fillId="0" borderId="49" xfId="0" applyBorder="1" applyAlignment="1">
      <alignment wrapText="1"/>
    </xf>
    <xf numFmtId="0" fontId="0" fillId="0" borderId="50" xfId="0" applyBorder="1" applyAlignment="1">
      <alignment wrapText="1"/>
    </xf>
    <xf numFmtId="0" fontId="0" fillId="0" borderId="17"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51" xfId="0" applyBorder="1" applyAlignment="1">
      <alignment horizontal="center"/>
    </xf>
    <xf numFmtId="0" fontId="0" fillId="0" borderId="47" xfId="0" applyBorder="1" applyAlignment="1">
      <alignment horizontal="center"/>
    </xf>
    <xf numFmtId="0" fontId="0" fillId="0" borderId="52" xfId="0" applyBorder="1" applyAlignment="1">
      <alignment horizontal="center"/>
    </xf>
    <xf numFmtId="2" fontId="0" fillId="0" borderId="18" xfId="0" applyNumberFormat="1" applyBorder="1" applyAlignment="1">
      <alignment horizontal="center"/>
    </xf>
    <xf numFmtId="2" fontId="0" fillId="0" borderId="7" xfId="0" applyNumberFormat="1" applyBorder="1" applyAlignment="1">
      <alignment horizontal="center"/>
    </xf>
    <xf numFmtId="0" fontId="0" fillId="0" borderId="56" xfId="0" applyBorder="1" applyAlignment="1">
      <alignment horizontal="center"/>
    </xf>
    <xf numFmtId="2" fontId="0" fillId="0" borderId="37" xfId="0" applyNumberFormat="1" applyBorder="1" applyAlignment="1">
      <alignment horizontal="center"/>
    </xf>
    <xf numFmtId="0" fontId="0" fillId="0" borderId="0" xfId="0" applyBorder="1" applyAlignment="1"/>
    <xf numFmtId="0" fontId="0" fillId="0" borderId="53" xfId="0" applyBorder="1" applyAlignment="1">
      <alignment wrapText="1"/>
    </xf>
    <xf numFmtId="0" fontId="0" fillId="2" borderId="1" xfId="0" applyFill="1" applyBorder="1" applyAlignment="1">
      <alignment wrapText="1"/>
    </xf>
    <xf numFmtId="0" fontId="0" fillId="0" borderId="25" xfId="0" applyBorder="1" applyAlignment="1">
      <alignment horizontal="center"/>
    </xf>
    <xf numFmtId="0" fontId="0" fillId="0" borderId="48" xfId="0" applyBorder="1" applyAlignment="1">
      <alignment horizontal="center"/>
    </xf>
    <xf numFmtId="0" fontId="0" fillId="0" borderId="0" xfId="0" applyAlignment="1"/>
    <xf numFmtId="0" fontId="0" fillId="5" borderId="5" xfId="0" applyFill="1" applyBorder="1" applyAlignment="1">
      <alignment wrapText="1"/>
    </xf>
    <xf numFmtId="2" fontId="0" fillId="3" borderId="7" xfId="0" applyNumberFormat="1" applyFill="1" applyBorder="1" applyAlignment="1">
      <alignment horizontal="center"/>
    </xf>
    <xf numFmtId="2" fontId="0" fillId="3" borderId="29" xfId="0" applyNumberFormat="1" applyFill="1" applyBorder="1" applyAlignment="1">
      <alignment horizontal="center"/>
    </xf>
    <xf numFmtId="2" fontId="0" fillId="3" borderId="0" xfId="0" applyNumberFormat="1" applyFill="1" applyBorder="1" applyAlignment="1">
      <alignment horizontal="center"/>
    </xf>
    <xf numFmtId="2" fontId="0" fillId="3" borderId="30" xfId="0" applyNumberFormat="1" applyFill="1" applyBorder="1" applyAlignment="1">
      <alignment horizontal="center"/>
    </xf>
    <xf numFmtId="0" fontId="0" fillId="0" borderId="11"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16" xfId="0" applyBorder="1" applyAlignment="1" applyProtection="1">
      <alignment horizontal="center"/>
      <protection locked="0"/>
    </xf>
    <xf numFmtId="0" fontId="0" fillId="4" borderId="15" xfId="0" applyFill="1" applyBorder="1" applyAlignment="1" applyProtection="1">
      <alignment horizontal="center"/>
    </xf>
    <xf numFmtId="0" fontId="0" fillId="4" borderId="14" xfId="0" applyFill="1" applyBorder="1" applyAlignment="1" applyProtection="1">
      <alignment horizontal="center"/>
    </xf>
    <xf numFmtId="0" fontId="0" fillId="4" borderId="12" xfId="0" applyFill="1" applyBorder="1" applyAlignment="1" applyProtection="1">
      <alignment horizontal="center"/>
    </xf>
    <xf numFmtId="0" fontId="0" fillId="0" borderId="36"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6"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54"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5" borderId="2"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2" fillId="0" borderId="42" xfId="0" applyFont="1" applyFill="1" applyBorder="1" applyAlignment="1">
      <alignment horizontal="center" wrapText="1"/>
    </xf>
    <xf numFmtId="0" fontId="0" fillId="0" borderId="43" xfId="0" applyFill="1" applyBorder="1" applyAlignment="1">
      <alignment horizont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0" xfId="0" applyFont="1" applyBorder="1" applyAlignment="1">
      <alignment horizontal="center" wrapText="1"/>
    </xf>
    <xf numFmtId="0" fontId="0" fillId="5" borderId="5" xfId="0" applyFill="1" applyBorder="1" applyAlignment="1">
      <alignment horizontal="left"/>
    </xf>
    <xf numFmtId="0" fontId="0" fillId="5" borderId="27" xfId="0" applyFill="1" applyBorder="1" applyAlignment="1">
      <alignment horizontal="left"/>
    </xf>
    <xf numFmtId="0" fontId="0" fillId="5" borderId="6" xfId="0" applyFill="1" applyBorder="1" applyAlignment="1">
      <alignment horizontal="left"/>
    </xf>
    <xf numFmtId="0" fontId="0" fillId="5" borderId="9" xfId="0" applyFill="1" applyBorder="1" applyAlignment="1">
      <alignment horizontal="left"/>
    </xf>
    <xf numFmtId="0" fontId="0" fillId="5" borderId="10" xfId="0" applyFill="1" applyBorder="1" applyAlignment="1">
      <alignment horizontal="left"/>
    </xf>
    <xf numFmtId="0" fontId="0" fillId="5" borderId="38" xfId="0" applyFill="1" applyBorder="1" applyAlignment="1">
      <alignment horizontal="left"/>
    </xf>
    <xf numFmtId="0" fontId="0" fillId="0" borderId="5" xfId="0" applyBorder="1" applyAlignment="1">
      <alignment horizontal="left" wrapText="1"/>
    </xf>
    <xf numFmtId="0" fontId="0" fillId="0" borderId="27" xfId="0" applyBorder="1" applyAlignment="1">
      <alignment horizontal="left" wrapText="1"/>
    </xf>
    <xf numFmtId="0" fontId="2" fillId="3" borderId="2" xfId="0" applyFont="1"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2" fillId="0" borderId="42" xfId="0" applyFont="1" applyBorder="1" applyAlignment="1">
      <alignment horizontal="center"/>
    </xf>
    <xf numFmtId="0" fontId="0" fillId="0" borderId="43" xfId="0" applyBorder="1" applyAlignment="1">
      <alignment horizontal="center"/>
    </xf>
    <xf numFmtId="0" fontId="2" fillId="0" borderId="3" xfId="0" applyFont="1" applyBorder="1" applyAlignment="1">
      <alignment horizontal="center"/>
    </xf>
    <xf numFmtId="0" fontId="0" fillId="0" borderId="4" xfId="0" applyBorder="1" applyAlignment="1">
      <alignment horizontal="center"/>
    </xf>
    <xf numFmtId="0" fontId="2" fillId="0" borderId="44"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5" borderId="27" xfId="0" applyFill="1" applyBorder="1" applyAlignment="1">
      <alignment horizontal="left" wrapText="1"/>
    </xf>
    <xf numFmtId="0" fontId="0" fillId="5" borderId="6" xfId="0" applyFill="1" applyBorder="1" applyAlignment="1">
      <alignment horizontal="left" wrapText="1"/>
    </xf>
    <xf numFmtId="0" fontId="2" fillId="0" borderId="3" xfId="0" applyFont="1" applyBorder="1" applyAlignment="1">
      <alignment horizontal="center" wrapText="1"/>
    </xf>
    <xf numFmtId="0" fontId="0" fillId="0" borderId="7" xfId="0" applyBorder="1" applyAlignment="1">
      <alignment horizontal="left" wrapText="1"/>
    </xf>
    <xf numFmtId="0" fontId="0" fillId="0" borderId="0"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3" borderId="24" xfId="0" applyFill="1" applyBorder="1" applyAlignment="1">
      <alignment horizontal="center"/>
    </xf>
    <xf numFmtId="0" fontId="0" fillId="3" borderId="23" xfId="0" applyFill="1" applyBorder="1" applyAlignment="1">
      <alignment horizontal="center"/>
    </xf>
    <xf numFmtId="0" fontId="0" fillId="3" borderId="46" xfId="0" applyFill="1" applyBorder="1" applyAlignment="1">
      <alignment horizontal="center"/>
    </xf>
    <xf numFmtId="0" fontId="2" fillId="0" borderId="2" xfId="0" applyFont="1" applyBorder="1" applyAlignment="1">
      <alignment horizontal="center"/>
    </xf>
    <xf numFmtId="0" fontId="0" fillId="0" borderId="3" xfId="0" applyBorder="1" applyAlignment="1">
      <alignment horizontal="center"/>
    </xf>
    <xf numFmtId="0" fontId="5"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2" borderId="0" xfId="0" applyFill="1" applyBorder="1" applyAlignment="1">
      <alignment horizontal="left" vertical="center" wrapText="1"/>
    </xf>
    <xf numFmtId="0" fontId="0" fillId="4" borderId="40" xfId="0" applyFill="1" applyBorder="1" applyAlignment="1" applyProtection="1">
      <alignment horizontal="center"/>
    </xf>
    <xf numFmtId="0" fontId="0" fillId="0" borderId="0" xfId="0" applyFill="1" applyBorder="1" applyAlignment="1">
      <alignment horizontal="center" wrapText="1"/>
    </xf>
    <xf numFmtId="0" fontId="0" fillId="2" borderId="5" xfId="0" applyFill="1" applyBorder="1" applyAlignment="1">
      <alignment horizontal="left" vertical="center" wrapText="1"/>
    </xf>
    <xf numFmtId="0" fontId="0" fillId="2" borderId="27"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38" xfId="0" applyFill="1" applyBorder="1" applyAlignment="1">
      <alignment horizontal="left" vertical="center" wrapText="1"/>
    </xf>
    <xf numFmtId="0" fontId="0" fillId="0" borderId="49" xfId="0" applyBorder="1"/>
    <xf numFmtId="0" fontId="0" fillId="5" borderId="5" xfId="0" applyFill="1" applyBorder="1" applyAlignment="1">
      <alignment horizontal="left" wrapText="1"/>
    </xf>
    <xf numFmtId="0" fontId="0" fillId="0" borderId="53" xfId="0" applyBorder="1"/>
    <xf numFmtId="0" fontId="0" fillId="0" borderId="53" xfId="0" applyBorder="1" applyProtection="1">
      <protection locked="0"/>
    </xf>
    <xf numFmtId="0" fontId="0" fillId="2" borderId="1" xfId="0" applyFill="1" applyBorder="1"/>
    <xf numFmtId="0" fontId="0" fillId="0" borderId="1" xfId="0"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9F27-CE9A-4C02-83E4-FAFD37E53AA2}">
  <sheetPr codeName="Sheet1">
    <tabColor rgb="FF7030A0"/>
  </sheetPr>
  <dimension ref="B1:G49"/>
  <sheetViews>
    <sheetView tabSelected="1" workbookViewId="0">
      <selection activeCell="B1" sqref="B1:F1"/>
    </sheetView>
  </sheetViews>
  <sheetFormatPr defaultRowHeight="14.4" x14ac:dyDescent="0.3"/>
  <cols>
    <col min="1" max="1" width="4.6640625" customWidth="1"/>
    <col min="2" max="2" width="86.44140625" customWidth="1"/>
    <col min="3" max="3" width="11.77734375" bestFit="1" customWidth="1"/>
    <col min="4" max="4" width="11.21875" customWidth="1"/>
    <col min="5" max="5" width="19.44140625" customWidth="1"/>
    <col min="6" max="6" width="14.5546875" customWidth="1"/>
    <col min="7" max="7" width="17.77734375" bestFit="1" customWidth="1"/>
    <col min="8" max="8" width="17.44140625" bestFit="1" customWidth="1"/>
  </cols>
  <sheetData>
    <row r="1" spans="2:6" ht="120.6" customHeight="1" thickBot="1" x14ac:dyDescent="0.35">
      <c r="B1" s="159" t="s">
        <v>71</v>
      </c>
      <c r="C1" s="160"/>
      <c r="D1" s="160"/>
      <c r="E1" s="160"/>
      <c r="F1" s="161"/>
    </row>
    <row r="2" spans="2:6" ht="15" customHeight="1" thickBot="1" x14ac:dyDescent="0.35">
      <c r="B2" s="40"/>
      <c r="C2" s="162" t="s">
        <v>0</v>
      </c>
      <c r="D2" s="163"/>
      <c r="E2" s="164"/>
      <c r="F2" s="165"/>
    </row>
    <row r="3" spans="2:6" ht="29.4" thickBot="1" x14ac:dyDescent="0.35">
      <c r="B3" s="37" t="s">
        <v>86</v>
      </c>
      <c r="C3" s="34" t="s">
        <v>2</v>
      </c>
      <c r="D3" s="35" t="s">
        <v>32</v>
      </c>
      <c r="E3" s="34" t="s">
        <v>3</v>
      </c>
      <c r="F3" s="38" t="s">
        <v>41</v>
      </c>
    </row>
    <row r="4" spans="2:6" ht="15" thickBot="1" x14ac:dyDescent="0.35">
      <c r="B4" s="7" t="s">
        <v>33</v>
      </c>
      <c r="C4" s="5"/>
      <c r="D4" s="5"/>
      <c r="E4" s="5"/>
      <c r="F4" s="6"/>
    </row>
    <row r="5" spans="2:6" x14ac:dyDescent="0.3">
      <c r="B5" s="8" t="s">
        <v>4</v>
      </c>
      <c r="C5" s="124"/>
      <c r="D5" s="125"/>
      <c r="E5" s="13" t="str">
        <f>IF((C5=1), "N", "Y")</f>
        <v>Y</v>
      </c>
      <c r="F5" s="70">
        <f>IF((E5="Y"), SUM(C5,D5), C5)</f>
        <v>0</v>
      </c>
    </row>
    <row r="6" spans="2:6" x14ac:dyDescent="0.3">
      <c r="B6" s="2" t="s">
        <v>8</v>
      </c>
      <c r="C6" s="126"/>
      <c r="D6" s="127"/>
      <c r="E6" s="14" t="str">
        <f>IF((C6=1), "N", "Y")</f>
        <v>Y</v>
      </c>
      <c r="F6" s="64">
        <f>IF((E6="Y"), SUM(C6,D6), C6)</f>
        <v>0</v>
      </c>
    </row>
    <row r="7" spans="2:6" x14ac:dyDescent="0.3">
      <c r="B7" s="2" t="s">
        <v>5</v>
      </c>
      <c r="C7" s="126"/>
      <c r="D7" s="127"/>
      <c r="E7" s="14" t="str">
        <f>IF((C7=1), "N", "Y")</f>
        <v>Y</v>
      </c>
      <c r="F7" s="64">
        <f>IF((E7="Y"), SUM(C7,D7), C7)</f>
        <v>0</v>
      </c>
    </row>
    <row r="8" spans="2:6" x14ac:dyDescent="0.3">
      <c r="B8" s="2" t="s">
        <v>6</v>
      </c>
      <c r="C8" s="126"/>
      <c r="D8" s="127"/>
      <c r="E8" s="14" t="str">
        <f>IF((C8=1), "N", "Y")</f>
        <v>Y</v>
      </c>
      <c r="F8" s="64">
        <f>IF((E8="Y"), SUM(C8,D8), C8)</f>
        <v>0</v>
      </c>
    </row>
    <row r="9" spans="2:6" ht="15" thickBot="1" x14ac:dyDescent="0.35">
      <c r="B9" s="20" t="s">
        <v>40</v>
      </c>
      <c r="C9" s="128"/>
      <c r="D9" s="131">
        <f>C9</f>
        <v>0</v>
      </c>
      <c r="E9" s="14" t="str">
        <f>IF((C9=1), "N", "Y")</f>
        <v>Y</v>
      </c>
      <c r="F9" s="64">
        <f>IF((E9="Y"), SUM(C9,D9), C9)</f>
        <v>0</v>
      </c>
    </row>
    <row r="10" spans="2:6" ht="15" thickBot="1" x14ac:dyDescent="0.35">
      <c r="B10" s="3"/>
      <c r="C10" s="129"/>
      <c r="D10" s="130"/>
      <c r="E10" s="10" t="s">
        <v>9</v>
      </c>
      <c r="F10" s="89">
        <f>MAX(F5:F9)</f>
        <v>0</v>
      </c>
    </row>
    <row r="11" spans="2:6" ht="15" thickBot="1" x14ac:dyDescent="0.35">
      <c r="B11" s="7" t="s">
        <v>34</v>
      </c>
      <c r="C11" s="5"/>
      <c r="D11" s="5"/>
      <c r="E11" s="5"/>
      <c r="F11" s="90"/>
    </row>
    <row r="12" spans="2:6" x14ac:dyDescent="0.3">
      <c r="B12" s="19" t="s">
        <v>10</v>
      </c>
      <c r="C12" s="124"/>
      <c r="D12" s="132">
        <f>C12</f>
        <v>0</v>
      </c>
      <c r="E12" s="11" t="str">
        <f>IF((C12=1), "N", "Y")</f>
        <v>Y</v>
      </c>
      <c r="F12" s="64">
        <f>IF((E12="Y"), SUM(C12,D12), C12)</f>
        <v>0</v>
      </c>
    </row>
    <row r="13" spans="2:6" x14ac:dyDescent="0.3">
      <c r="B13" s="2" t="s">
        <v>11</v>
      </c>
      <c r="C13" s="126"/>
      <c r="D13" s="127"/>
      <c r="E13" s="12" t="str">
        <f>IF((C13=1), "N", "Y")</f>
        <v>Y</v>
      </c>
      <c r="F13" s="64">
        <f>IF((E13="Y"), SUM(C13,D13), C13)</f>
        <v>0</v>
      </c>
    </row>
    <row r="14" spans="2:6" ht="15" thickBot="1" x14ac:dyDescent="0.35">
      <c r="B14" s="2" t="s">
        <v>12</v>
      </c>
      <c r="C14" s="126"/>
      <c r="D14" s="127"/>
      <c r="E14" s="12" t="str">
        <f>IF((C14=1), "N", "Y")</f>
        <v>Y</v>
      </c>
      <c r="F14" s="64">
        <f>IF((E14="Y"), SUM(C14,D14), C14)</f>
        <v>0</v>
      </c>
    </row>
    <row r="15" spans="2:6" ht="15" thickBot="1" x14ac:dyDescent="0.35">
      <c r="B15" s="2"/>
      <c r="C15" s="129"/>
      <c r="D15" s="130"/>
      <c r="E15" s="4" t="s">
        <v>9</v>
      </c>
      <c r="F15" s="89">
        <f>MAX(F12:F14)</f>
        <v>0</v>
      </c>
    </row>
    <row r="16" spans="2:6" ht="15" thickBot="1" x14ac:dyDescent="0.35">
      <c r="B16" s="7" t="s">
        <v>35</v>
      </c>
      <c r="C16" s="5"/>
      <c r="D16" s="5"/>
      <c r="E16" s="5"/>
      <c r="F16" s="90"/>
    </row>
    <row r="17" spans="2:6" x14ac:dyDescent="0.3">
      <c r="B17" s="2" t="s">
        <v>13</v>
      </c>
      <c r="C17" s="124"/>
      <c r="D17" s="125"/>
      <c r="E17" s="11" t="str">
        <f>IF((C17=1), "N", "Y")</f>
        <v>Y</v>
      </c>
      <c r="F17" s="64">
        <f>IF((E17="Y"), SUM(C17,D17), C17)</f>
        <v>0</v>
      </c>
    </row>
    <row r="18" spans="2:6" x14ac:dyDescent="0.3">
      <c r="B18" s="2" t="s">
        <v>14</v>
      </c>
      <c r="C18" s="126"/>
      <c r="D18" s="127"/>
      <c r="E18" s="12" t="str">
        <f>IF((C18=1), "N", "Y")</f>
        <v>Y</v>
      </c>
      <c r="F18" s="64">
        <f>IF((E18="Y"), SUM(C18,D18), C18)</f>
        <v>0</v>
      </c>
    </row>
    <row r="19" spans="2:6" ht="15" thickBot="1" x14ac:dyDescent="0.35">
      <c r="B19" s="2" t="s">
        <v>15</v>
      </c>
      <c r="C19" s="126"/>
      <c r="D19" s="127"/>
      <c r="E19" s="12" t="str">
        <f>IF((C19=1), "N", "Y")</f>
        <v>Y</v>
      </c>
      <c r="F19" s="64">
        <f>IF((E19="Y"), SUM(C19,D19), C19)</f>
        <v>0</v>
      </c>
    </row>
    <row r="20" spans="2:6" ht="15" thickBot="1" x14ac:dyDescent="0.35">
      <c r="B20" s="2"/>
      <c r="C20" s="129"/>
      <c r="D20" s="130"/>
      <c r="E20" s="4" t="s">
        <v>9</v>
      </c>
      <c r="F20" s="89">
        <f>MAX(F17:F19)</f>
        <v>0</v>
      </c>
    </row>
    <row r="21" spans="2:6" ht="15" thickBot="1" x14ac:dyDescent="0.35">
      <c r="B21" s="7" t="s">
        <v>38</v>
      </c>
      <c r="C21" s="5"/>
      <c r="D21" s="5"/>
      <c r="E21" s="5"/>
      <c r="F21" s="90"/>
    </row>
    <row r="22" spans="2:6" x14ac:dyDescent="0.3">
      <c r="B22" s="2" t="s">
        <v>16</v>
      </c>
      <c r="C22" s="124"/>
      <c r="D22" s="125"/>
      <c r="E22" s="11" t="str">
        <f>IF((C22=1), "N", "Y")</f>
        <v>Y</v>
      </c>
      <c r="F22" s="64">
        <f>IF((E22="Y"), SUM(C22,D22), C22)</f>
        <v>0</v>
      </c>
    </row>
    <row r="23" spans="2:6" x14ac:dyDescent="0.3">
      <c r="B23" s="2" t="s">
        <v>17</v>
      </c>
      <c r="C23" s="126"/>
      <c r="D23" s="127"/>
      <c r="E23" s="12" t="str">
        <f>IF((C23=1), "N", "Y")</f>
        <v>Y</v>
      </c>
      <c r="F23" s="64">
        <f>IF((E23="Y"), SUM(C23,D23), C23)</f>
        <v>0</v>
      </c>
    </row>
    <row r="24" spans="2:6" x14ac:dyDescent="0.3">
      <c r="B24" s="2" t="s">
        <v>18</v>
      </c>
      <c r="C24" s="126"/>
      <c r="D24" s="127"/>
      <c r="E24" s="12" t="str">
        <f>IF((C24=1), "N", "Y")</f>
        <v>Y</v>
      </c>
      <c r="F24" s="64">
        <f>IF((E24="Y"), SUM(C24,D24), C24)</f>
        <v>0</v>
      </c>
    </row>
    <row r="25" spans="2:6" ht="15" thickBot="1" x14ac:dyDescent="0.35">
      <c r="B25" s="2" t="s">
        <v>19</v>
      </c>
      <c r="C25" s="126"/>
      <c r="D25" s="127"/>
      <c r="E25" s="12" t="str">
        <f>IF((C25=1), "N", "Y")</f>
        <v>Y</v>
      </c>
      <c r="F25" s="64">
        <f>IF((E25="Y"), SUM(C25,D25), C25)</f>
        <v>0</v>
      </c>
    </row>
    <row r="26" spans="2:6" ht="15" thickBot="1" x14ac:dyDescent="0.35">
      <c r="B26" s="2"/>
      <c r="C26" s="129"/>
      <c r="D26" s="130"/>
      <c r="E26" s="4" t="s">
        <v>9</v>
      </c>
      <c r="F26" s="88">
        <f>MAX(F22:F25)</f>
        <v>0</v>
      </c>
    </row>
    <row r="27" spans="2:6" ht="15" thickBot="1" x14ac:dyDescent="0.35">
      <c r="B27" s="7" t="s">
        <v>39</v>
      </c>
      <c r="C27" s="5"/>
      <c r="D27" s="5"/>
      <c r="E27" s="5"/>
      <c r="F27" s="90"/>
    </row>
    <row r="28" spans="2:6" x14ac:dyDescent="0.3">
      <c r="B28" s="2" t="s">
        <v>20</v>
      </c>
      <c r="C28" s="124"/>
      <c r="D28" s="125"/>
      <c r="E28" s="11" t="str">
        <f>IF((C28=1), "N", "Y")</f>
        <v>Y</v>
      </c>
      <c r="F28" s="64">
        <f>IF((E28="Y"), SUM(C28,D28), C28)</f>
        <v>0</v>
      </c>
    </row>
    <row r="29" spans="2:6" ht="15" thickBot="1" x14ac:dyDescent="0.35">
      <c r="B29" s="19" t="s">
        <v>21</v>
      </c>
      <c r="C29" s="133">
        <f>D2</f>
        <v>0</v>
      </c>
      <c r="D29" s="127"/>
      <c r="E29" s="12" t="str">
        <f>IF((C29=1), "N", "Y")</f>
        <v>Y</v>
      </c>
      <c r="F29" s="64">
        <f>IF((E29="Y"), SUM(C29,D29), C29)</f>
        <v>0</v>
      </c>
    </row>
    <row r="30" spans="2:6" ht="15" thickBot="1" x14ac:dyDescent="0.35">
      <c r="B30" s="3"/>
      <c r="C30" s="129"/>
      <c r="D30" s="130"/>
      <c r="E30" s="4" t="s">
        <v>9</v>
      </c>
      <c r="F30" s="88">
        <f>MAX(F28:F29)</f>
        <v>0</v>
      </c>
    </row>
    <row r="31" spans="2:6" ht="15" thickBot="1" x14ac:dyDescent="0.35">
      <c r="F31" s="46"/>
    </row>
    <row r="32" spans="2:6" ht="17.399999999999999" customHeight="1" x14ac:dyDescent="0.3">
      <c r="C32" s="166" t="s">
        <v>22</v>
      </c>
      <c r="D32" s="167"/>
      <c r="E32" s="167"/>
      <c r="F32" s="91">
        <f>AVERAGE(F10,F15,F20,F26,F30)</f>
        <v>0</v>
      </c>
    </row>
    <row r="33" spans="2:7" ht="28.8" customHeight="1" thickBot="1" x14ac:dyDescent="0.35">
      <c r="C33" s="168" t="s">
        <v>23</v>
      </c>
      <c r="D33" s="169"/>
      <c r="E33" s="170"/>
      <c r="F33" s="92">
        <f>MAX(F10,F15,F26,F30)/6</f>
        <v>0</v>
      </c>
    </row>
    <row r="34" spans="2:7" ht="16.2" customHeight="1" thickBot="1" x14ac:dyDescent="0.35">
      <c r="E34" s="27" t="s">
        <v>24</v>
      </c>
      <c r="F34" s="36">
        <f>AVERAGE(F32:F33)</f>
        <v>0</v>
      </c>
    </row>
    <row r="35" spans="2:7" ht="15" thickBot="1" x14ac:dyDescent="0.35"/>
    <row r="36" spans="2:7" ht="15" thickBot="1" x14ac:dyDescent="0.35">
      <c r="B36" s="29" t="s">
        <v>42</v>
      </c>
      <c r="C36" s="157" t="s">
        <v>28</v>
      </c>
      <c r="D36" s="157"/>
      <c r="E36" s="157"/>
      <c r="F36" s="157"/>
      <c r="G36" s="158"/>
    </row>
    <row r="37" spans="2:7" ht="32.4" customHeight="1" thickBot="1" x14ac:dyDescent="0.35">
      <c r="B37" s="9" t="s">
        <v>43</v>
      </c>
      <c r="C37" s="21" t="s">
        <v>25</v>
      </c>
      <c r="D37" s="22" t="s">
        <v>26</v>
      </c>
      <c r="E37" s="23" t="s">
        <v>30</v>
      </c>
      <c r="F37" s="22" t="s">
        <v>27</v>
      </c>
      <c r="G37" s="24" t="s">
        <v>31</v>
      </c>
    </row>
    <row r="38" spans="2:7" ht="28.8" customHeight="1" thickBot="1" x14ac:dyDescent="0.35">
      <c r="B38" s="15" t="s">
        <v>64</v>
      </c>
      <c r="C38" s="82">
        <v>2</v>
      </c>
      <c r="D38" s="83">
        <v>1.1000000000000001</v>
      </c>
      <c r="E38" s="83">
        <v>1.5</v>
      </c>
      <c r="F38" s="83">
        <v>10</v>
      </c>
      <c r="G38" s="84">
        <v>10</v>
      </c>
    </row>
    <row r="39" spans="2:7" ht="17.399999999999999" customHeight="1" thickBot="1" x14ac:dyDescent="0.35">
      <c r="B39" s="15" t="s">
        <v>65</v>
      </c>
      <c r="C39" s="85">
        <f>$F34</f>
        <v>0</v>
      </c>
      <c r="D39" s="86">
        <f>$F34</f>
        <v>0</v>
      </c>
      <c r="E39" s="86">
        <f>$F34</f>
        <v>0</v>
      </c>
      <c r="F39" s="86">
        <f>$F34</f>
        <v>0</v>
      </c>
      <c r="G39" s="87">
        <f>$F34</f>
        <v>0</v>
      </c>
    </row>
    <row r="40" spans="2:7" ht="15" thickBot="1" x14ac:dyDescent="0.35">
      <c r="B40" s="45" t="s">
        <v>73</v>
      </c>
      <c r="C40" s="85">
        <f>SUM(C38:C39)</f>
        <v>2</v>
      </c>
      <c r="D40" s="86">
        <f>SUM(D38:D39)</f>
        <v>1.1000000000000001</v>
      </c>
      <c r="E40" s="86">
        <f>SUM(E38:E39)</f>
        <v>1.5</v>
      </c>
      <c r="F40" s="86">
        <f>SUM(F38:F39)</f>
        <v>10</v>
      </c>
      <c r="G40" s="87">
        <f>SUM(G38:G39)</f>
        <v>10</v>
      </c>
    </row>
    <row r="41" spans="2:7" ht="33" customHeight="1" thickBot="1" x14ac:dyDescent="0.35">
      <c r="B41" s="17" t="s">
        <v>66</v>
      </c>
      <c r="C41" s="134"/>
      <c r="D41" s="135"/>
      <c r="E41" s="135"/>
      <c r="F41" s="135"/>
      <c r="G41" s="136"/>
    </row>
    <row r="42" spans="2:7" ht="15" thickBot="1" x14ac:dyDescent="0.35">
      <c r="B42" s="25" t="s">
        <v>87</v>
      </c>
      <c r="C42" s="88">
        <f>C40*C41</f>
        <v>0</v>
      </c>
      <c r="D42" s="88">
        <f>D40*D41</f>
        <v>0</v>
      </c>
      <c r="E42" s="88">
        <f>E40*E41</f>
        <v>0</v>
      </c>
      <c r="F42" s="88">
        <f>F40*F41</f>
        <v>0</v>
      </c>
      <c r="G42" s="88">
        <f>G40*G41</f>
        <v>0</v>
      </c>
    </row>
    <row r="43" spans="2:7" ht="15" thickBot="1" x14ac:dyDescent="0.35">
      <c r="C43" s="46"/>
      <c r="D43" s="46"/>
      <c r="E43" s="46"/>
      <c r="F43" s="46"/>
      <c r="G43" s="46"/>
    </row>
    <row r="44" spans="2:7" ht="15" thickBot="1" x14ac:dyDescent="0.35">
      <c r="B44" s="30" t="s">
        <v>29</v>
      </c>
    </row>
    <row r="45" spans="2:7" ht="61.2" customHeight="1" thickBot="1" x14ac:dyDescent="0.35">
      <c r="B45" s="17" t="s">
        <v>76</v>
      </c>
      <c r="D45" s="209" t="s">
        <v>94</v>
      </c>
      <c r="E45" s="210"/>
      <c r="F45" s="210"/>
      <c r="G45" s="211"/>
    </row>
    <row r="46" spans="2:7" ht="29.4" thickBot="1" x14ac:dyDescent="0.35">
      <c r="B46" s="16" t="s">
        <v>67</v>
      </c>
      <c r="D46" s="212"/>
      <c r="E46" s="206"/>
      <c r="F46" s="206"/>
      <c r="G46" s="213"/>
    </row>
    <row r="47" spans="2:7" ht="49.8" customHeight="1" thickBot="1" x14ac:dyDescent="0.35">
      <c r="B47" s="17" t="s">
        <v>74</v>
      </c>
      <c r="D47" s="212"/>
      <c r="E47" s="206"/>
      <c r="F47" s="206"/>
      <c r="G47" s="213"/>
    </row>
    <row r="48" spans="2:7" ht="48.6" customHeight="1" thickBot="1" x14ac:dyDescent="0.35">
      <c r="B48" s="16" t="s">
        <v>75</v>
      </c>
      <c r="D48" s="214"/>
      <c r="E48" s="215"/>
      <c r="F48" s="215"/>
      <c r="G48" s="216"/>
    </row>
    <row r="49" spans="2:2" ht="44.4" customHeight="1" thickBot="1" x14ac:dyDescent="0.35">
      <c r="B49" s="18" t="s">
        <v>68</v>
      </c>
    </row>
  </sheetData>
  <sheetProtection algorithmName="SHA-512" hashValue="S7piETVDw2gh7yDebkY6Pr3qenmE3/LFyoXPc0gIDiw0eJhh6Is1Uv1gdb5XxsqUR2wzXcqupoeWHFAihrK2SQ==" saltValue="aGkzTjT+5Z//fJnHZEqrWQ==" spinCount="100000" sheet="1" objects="1" scenarios="1"/>
  <mergeCells count="7">
    <mergeCell ref="D45:G48"/>
    <mergeCell ref="C36:G36"/>
    <mergeCell ref="B1:F1"/>
    <mergeCell ref="C2:D2"/>
    <mergeCell ref="E2:F2"/>
    <mergeCell ref="C32:E32"/>
    <mergeCell ref="C33:E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72B3-C6AC-4D70-A88A-45ECDA7CEEE2}">
  <sheetPr codeName="Sheet2">
    <tabColor rgb="FF00B0F0"/>
  </sheetPr>
  <dimension ref="B1:H82"/>
  <sheetViews>
    <sheetView zoomScaleNormal="100" workbookViewId="0">
      <selection activeCell="B1" sqref="B1:F1"/>
    </sheetView>
  </sheetViews>
  <sheetFormatPr defaultRowHeight="14.4" x14ac:dyDescent="0.3"/>
  <cols>
    <col min="1" max="1" width="3.88671875" customWidth="1"/>
    <col min="2" max="2" width="55.44140625" customWidth="1"/>
    <col min="3" max="3" width="17.109375" customWidth="1"/>
    <col min="4" max="4" width="17.33203125" customWidth="1"/>
    <col min="5" max="5" width="17.109375" customWidth="1"/>
    <col min="6" max="6" width="16.77734375" customWidth="1"/>
    <col min="7" max="7" width="13.5546875" customWidth="1"/>
  </cols>
  <sheetData>
    <row r="1" spans="2:6" ht="76.2" customHeight="1" thickBot="1" x14ac:dyDescent="0.35">
      <c r="B1" s="159" t="s">
        <v>77</v>
      </c>
      <c r="C1" s="160"/>
      <c r="D1" s="160"/>
      <c r="E1" s="160"/>
      <c r="F1" s="161"/>
    </row>
    <row r="2" spans="2:6" ht="15" thickBot="1" x14ac:dyDescent="0.35">
      <c r="B2" s="39"/>
      <c r="C2" s="184" t="s">
        <v>0</v>
      </c>
      <c r="D2" s="185"/>
      <c r="E2" s="186" t="s">
        <v>44</v>
      </c>
      <c r="F2" s="187"/>
    </row>
    <row r="3" spans="2:6" ht="15" thickBot="1" x14ac:dyDescent="0.35">
      <c r="B3" s="1" t="s">
        <v>86</v>
      </c>
      <c r="C3" s="41" t="s">
        <v>2</v>
      </c>
      <c r="D3" s="42" t="s">
        <v>32</v>
      </c>
      <c r="E3" s="42" t="s">
        <v>78</v>
      </c>
      <c r="F3" s="26" t="s">
        <v>32</v>
      </c>
    </row>
    <row r="4" spans="2:6" ht="15" thickBot="1" x14ac:dyDescent="0.35">
      <c r="B4" s="179" t="s">
        <v>33</v>
      </c>
      <c r="C4" s="180"/>
      <c r="D4" s="180"/>
      <c r="E4" s="180"/>
      <c r="F4" s="181"/>
    </row>
    <row r="5" spans="2:6" x14ac:dyDescent="0.3">
      <c r="B5" s="31" t="s">
        <v>4</v>
      </c>
      <c r="C5" s="137"/>
      <c r="D5" s="124"/>
      <c r="E5" s="139"/>
      <c r="F5" s="140"/>
    </row>
    <row r="6" spans="2:6" x14ac:dyDescent="0.3">
      <c r="B6" s="32" t="s">
        <v>8</v>
      </c>
      <c r="C6" s="138"/>
      <c r="D6" s="126"/>
      <c r="E6" s="141"/>
      <c r="F6" s="142"/>
    </row>
    <row r="7" spans="2:6" x14ac:dyDescent="0.3">
      <c r="B7" s="32" t="s">
        <v>5</v>
      </c>
      <c r="C7" s="138"/>
      <c r="D7" s="126"/>
      <c r="E7" s="141"/>
      <c r="F7" s="142"/>
    </row>
    <row r="8" spans="2:6" x14ac:dyDescent="0.3">
      <c r="B8" s="32" t="s">
        <v>6</v>
      </c>
      <c r="C8" s="138"/>
      <c r="D8" s="126"/>
      <c r="E8" s="141"/>
      <c r="F8" s="142"/>
    </row>
    <row r="9" spans="2:6" ht="15" thickBot="1" x14ac:dyDescent="0.35">
      <c r="B9" s="43" t="s">
        <v>7</v>
      </c>
      <c r="C9" s="138"/>
      <c r="D9" s="76">
        <f>C9</f>
        <v>0</v>
      </c>
      <c r="E9" s="143"/>
      <c r="F9" s="77">
        <f>E9</f>
        <v>0</v>
      </c>
    </row>
    <row r="10" spans="2:6" ht="15" thickBot="1" x14ac:dyDescent="0.35">
      <c r="B10" s="179" t="s">
        <v>34</v>
      </c>
      <c r="C10" s="182"/>
      <c r="D10" s="182"/>
      <c r="E10" s="182"/>
      <c r="F10" s="183"/>
    </row>
    <row r="11" spans="2:6" x14ac:dyDescent="0.3">
      <c r="B11" s="44" t="s">
        <v>10</v>
      </c>
      <c r="C11" s="125"/>
      <c r="D11" s="78">
        <f>C11</f>
        <v>0</v>
      </c>
      <c r="E11" s="139"/>
      <c r="F11" s="79">
        <f>E11</f>
        <v>0</v>
      </c>
    </row>
    <row r="12" spans="2:6" x14ac:dyDescent="0.3">
      <c r="B12" s="32" t="s">
        <v>11</v>
      </c>
      <c r="C12" s="127"/>
      <c r="D12" s="138"/>
      <c r="E12" s="141"/>
      <c r="F12" s="142"/>
    </row>
    <row r="13" spans="2:6" ht="15" thickBot="1" x14ac:dyDescent="0.35">
      <c r="B13" s="33" t="s">
        <v>12</v>
      </c>
      <c r="C13" s="130"/>
      <c r="D13" s="138"/>
      <c r="E13" s="143"/>
      <c r="F13" s="144"/>
    </row>
    <row r="14" spans="2:6" ht="15" thickBot="1" x14ac:dyDescent="0.35">
      <c r="B14" s="179" t="s">
        <v>35</v>
      </c>
      <c r="C14" s="182"/>
      <c r="D14" s="182"/>
      <c r="E14" s="182"/>
      <c r="F14" s="183"/>
    </row>
    <row r="15" spans="2:6" x14ac:dyDescent="0.3">
      <c r="B15" s="31" t="s">
        <v>13</v>
      </c>
      <c r="C15" s="138"/>
      <c r="D15" s="124"/>
      <c r="E15" s="139"/>
      <c r="F15" s="140"/>
    </row>
    <row r="16" spans="2:6" x14ac:dyDescent="0.3">
      <c r="B16" s="32" t="s">
        <v>14</v>
      </c>
      <c r="C16" s="138"/>
      <c r="D16" s="126"/>
      <c r="E16" s="141"/>
      <c r="F16" s="142"/>
    </row>
    <row r="17" spans="2:6" ht="15" thickBot="1" x14ac:dyDescent="0.35">
      <c r="B17" s="33" t="s">
        <v>15</v>
      </c>
      <c r="C17" s="138"/>
      <c r="D17" s="129"/>
      <c r="E17" s="143"/>
      <c r="F17" s="144"/>
    </row>
    <row r="18" spans="2:6" ht="15" thickBot="1" x14ac:dyDescent="0.35">
      <c r="B18" s="179" t="s">
        <v>36</v>
      </c>
      <c r="C18" s="182"/>
      <c r="D18" s="182"/>
      <c r="E18" s="182"/>
      <c r="F18" s="183"/>
    </row>
    <row r="19" spans="2:6" x14ac:dyDescent="0.3">
      <c r="B19" s="31" t="s">
        <v>16</v>
      </c>
      <c r="C19" s="138"/>
      <c r="D19" s="124"/>
      <c r="E19" s="139"/>
      <c r="F19" s="140"/>
    </row>
    <row r="20" spans="2:6" x14ac:dyDescent="0.3">
      <c r="B20" s="32" t="s">
        <v>17</v>
      </c>
      <c r="C20" s="138"/>
      <c r="D20" s="126"/>
      <c r="E20" s="141"/>
      <c r="F20" s="142"/>
    </row>
    <row r="21" spans="2:6" x14ac:dyDescent="0.3">
      <c r="B21" s="32" t="s">
        <v>18</v>
      </c>
      <c r="C21" s="138"/>
      <c r="D21" s="126"/>
      <c r="E21" s="141"/>
      <c r="F21" s="142"/>
    </row>
    <row r="22" spans="2:6" ht="15" thickBot="1" x14ac:dyDescent="0.35">
      <c r="B22" s="33" t="s">
        <v>19</v>
      </c>
      <c r="C22" s="138"/>
      <c r="D22" s="129"/>
      <c r="E22" s="143"/>
      <c r="F22" s="144"/>
    </row>
    <row r="23" spans="2:6" ht="15" thickBot="1" x14ac:dyDescent="0.35">
      <c r="B23" s="179" t="s">
        <v>37</v>
      </c>
      <c r="C23" s="182"/>
      <c r="D23" s="182"/>
      <c r="E23" s="182"/>
      <c r="F23" s="183"/>
    </row>
    <row r="24" spans="2:6" x14ac:dyDescent="0.3">
      <c r="B24" s="31" t="s">
        <v>20</v>
      </c>
      <c r="C24" s="138"/>
      <c r="D24" s="124"/>
      <c r="E24" s="139"/>
      <c r="F24" s="140"/>
    </row>
    <row r="25" spans="2:6" ht="15" thickBot="1" x14ac:dyDescent="0.35">
      <c r="B25" s="43" t="s">
        <v>21</v>
      </c>
      <c r="C25" s="80">
        <f>D25</f>
        <v>0</v>
      </c>
      <c r="D25" s="129"/>
      <c r="E25" s="207">
        <f>F25</f>
        <v>0</v>
      </c>
      <c r="F25" s="144"/>
    </row>
    <row r="26" spans="2:6" ht="15" thickBot="1" x14ac:dyDescent="0.35"/>
    <row r="27" spans="2:6" ht="57.6" customHeight="1" thickBot="1" x14ac:dyDescent="0.35">
      <c r="B27" s="159" t="s">
        <v>45</v>
      </c>
      <c r="C27" s="191"/>
      <c r="D27" s="192"/>
      <c r="E27" s="193" t="s">
        <v>46</v>
      </c>
      <c r="F27" s="158"/>
    </row>
    <row r="28" spans="2:6" ht="15" thickBot="1" x14ac:dyDescent="0.35">
      <c r="B28" s="1" t="s">
        <v>1</v>
      </c>
      <c r="C28" s="61"/>
      <c r="D28" s="62"/>
      <c r="E28" s="47" t="s">
        <v>79</v>
      </c>
      <c r="F28" s="28" t="s">
        <v>47</v>
      </c>
    </row>
    <row r="29" spans="2:6" ht="15" thickBot="1" x14ac:dyDescent="0.35">
      <c r="B29" s="48" t="s">
        <v>33</v>
      </c>
      <c r="C29" s="56"/>
      <c r="D29" s="57"/>
      <c r="E29" s="49"/>
      <c r="F29" s="50"/>
    </row>
    <row r="30" spans="2:6" x14ac:dyDescent="0.3">
      <c r="B30" s="8" t="s">
        <v>4</v>
      </c>
      <c r="C30" s="53"/>
      <c r="D30" s="54"/>
      <c r="E30" s="21">
        <f>E5-$C5</f>
        <v>0</v>
      </c>
      <c r="F30" s="70">
        <f>IF((E5=1),0,F5-$D5)</f>
        <v>0</v>
      </c>
    </row>
    <row r="31" spans="2:6" x14ac:dyDescent="0.3">
      <c r="B31" s="2" t="s">
        <v>8</v>
      </c>
      <c r="C31" s="53"/>
      <c r="D31" s="54"/>
      <c r="E31" s="71">
        <f>E6-$C6</f>
        <v>0</v>
      </c>
      <c r="F31" s="64">
        <f>IF((E6=1),0,F6-$D6)</f>
        <v>0</v>
      </c>
    </row>
    <row r="32" spans="2:6" x14ac:dyDescent="0.3">
      <c r="B32" s="2" t="s">
        <v>5</v>
      </c>
      <c r="C32" s="53"/>
      <c r="D32" s="54"/>
      <c r="E32" s="71">
        <f>E7-$C7</f>
        <v>0</v>
      </c>
      <c r="F32" s="64">
        <f>IF((E7=1),0,F7-$D7)</f>
        <v>0</v>
      </c>
    </row>
    <row r="33" spans="2:6" x14ac:dyDescent="0.3">
      <c r="B33" s="2" t="s">
        <v>6</v>
      </c>
      <c r="C33" s="53"/>
      <c r="D33" s="54"/>
      <c r="E33" s="71">
        <f>E8-$C8</f>
        <v>0</v>
      </c>
      <c r="F33" s="64">
        <f>IF((E8=1),0,F8-$D8)</f>
        <v>0</v>
      </c>
    </row>
    <row r="34" spans="2:6" ht="15" thickBot="1" x14ac:dyDescent="0.35">
      <c r="B34" s="51" t="s">
        <v>7</v>
      </c>
      <c r="C34" s="53"/>
      <c r="D34" s="54"/>
      <c r="E34" s="72">
        <f>E9-$C9</f>
        <v>0</v>
      </c>
      <c r="F34" s="64">
        <f>IF((E9=1),0,F9-$D9)</f>
        <v>0</v>
      </c>
    </row>
    <row r="35" spans="2:6" ht="15" thickBot="1" x14ac:dyDescent="0.35">
      <c r="B35" s="48" t="s">
        <v>34</v>
      </c>
      <c r="C35" s="58"/>
      <c r="D35" s="59"/>
      <c r="E35" s="73"/>
      <c r="F35" s="74"/>
    </row>
    <row r="36" spans="2:6" x14ac:dyDescent="0.3">
      <c r="B36" s="52" t="s">
        <v>10</v>
      </c>
      <c r="C36" s="53"/>
      <c r="D36" s="54"/>
      <c r="E36" s="21">
        <f>E11-$C11</f>
        <v>0</v>
      </c>
      <c r="F36" s="75">
        <f>IF((E11=1),0,F11-$D11)</f>
        <v>0</v>
      </c>
    </row>
    <row r="37" spans="2:6" x14ac:dyDescent="0.3">
      <c r="B37" s="2" t="s">
        <v>11</v>
      </c>
      <c r="C37" s="53"/>
      <c r="D37" s="54"/>
      <c r="E37" s="71">
        <f>E12-$C12</f>
        <v>0</v>
      </c>
      <c r="F37" s="64">
        <f>IF((E12=1),0,F12-$D12)</f>
        <v>0</v>
      </c>
    </row>
    <row r="38" spans="2:6" ht="15" thickBot="1" x14ac:dyDescent="0.35">
      <c r="B38" s="3" t="s">
        <v>12</v>
      </c>
      <c r="C38" s="53"/>
      <c r="D38" s="54"/>
      <c r="E38" s="72">
        <f>E13-$C14</f>
        <v>0</v>
      </c>
      <c r="F38" s="69">
        <f>IF((E13=1),0,F13-$D13)</f>
        <v>0</v>
      </c>
    </row>
    <row r="39" spans="2:6" ht="15" thickBot="1" x14ac:dyDescent="0.35">
      <c r="B39" s="48" t="s">
        <v>35</v>
      </c>
      <c r="C39" s="58"/>
      <c r="D39" s="59"/>
      <c r="E39" s="73"/>
      <c r="F39" s="74"/>
    </row>
    <row r="40" spans="2:6" x14ac:dyDescent="0.3">
      <c r="B40" s="8" t="s">
        <v>13</v>
      </c>
      <c r="C40" s="53"/>
      <c r="D40" s="54"/>
      <c r="E40" s="21">
        <f>E15-$C15</f>
        <v>0</v>
      </c>
      <c r="F40" s="70">
        <f>IF((E15=1),0,F15-$D15)</f>
        <v>0</v>
      </c>
    </row>
    <row r="41" spans="2:6" x14ac:dyDescent="0.3">
      <c r="B41" s="2" t="s">
        <v>14</v>
      </c>
      <c r="C41" s="53"/>
      <c r="D41" s="54"/>
      <c r="E41" s="71">
        <f>E16-$C16</f>
        <v>0</v>
      </c>
      <c r="F41" s="64">
        <f>IF((E16=1),0,F16-$D16)</f>
        <v>0</v>
      </c>
    </row>
    <row r="42" spans="2:6" ht="15" thickBot="1" x14ac:dyDescent="0.35">
      <c r="B42" s="3" t="s">
        <v>15</v>
      </c>
      <c r="C42" s="53"/>
      <c r="D42" s="54"/>
      <c r="E42" s="72">
        <f>E17-$C17</f>
        <v>0</v>
      </c>
      <c r="F42" s="69">
        <f>IF((E17=1),0,F17-$D17)</f>
        <v>0</v>
      </c>
    </row>
    <row r="43" spans="2:6" ht="15" thickBot="1" x14ac:dyDescent="0.35">
      <c r="B43" s="48" t="s">
        <v>36</v>
      </c>
      <c r="C43" s="58"/>
      <c r="D43" s="59"/>
      <c r="E43" s="73"/>
      <c r="F43" s="74"/>
    </row>
    <row r="44" spans="2:6" x14ac:dyDescent="0.3">
      <c r="B44" s="8" t="s">
        <v>16</v>
      </c>
      <c r="C44" s="53"/>
      <c r="D44" s="54"/>
      <c r="E44" s="21">
        <f>E19-$C19</f>
        <v>0</v>
      </c>
      <c r="F44" s="70">
        <f>IF((E19=1),0,F19-$D19)</f>
        <v>0</v>
      </c>
    </row>
    <row r="45" spans="2:6" x14ac:dyDescent="0.3">
      <c r="B45" s="2" t="s">
        <v>17</v>
      </c>
      <c r="C45" s="53"/>
      <c r="D45" s="54"/>
      <c r="E45" s="71">
        <f>E20-$C20</f>
        <v>0</v>
      </c>
      <c r="F45" s="64">
        <f>IF((E20=1),0,F20-$D20)</f>
        <v>0</v>
      </c>
    </row>
    <row r="46" spans="2:6" x14ac:dyDescent="0.3">
      <c r="B46" s="2" t="s">
        <v>18</v>
      </c>
      <c r="C46" s="53"/>
      <c r="D46" s="54"/>
      <c r="E46" s="71">
        <f>E21-$C21</f>
        <v>0</v>
      </c>
      <c r="F46" s="64">
        <f>IF((E21=1),0,F21-$D21)</f>
        <v>0</v>
      </c>
    </row>
    <row r="47" spans="2:6" ht="15" thickBot="1" x14ac:dyDescent="0.35">
      <c r="B47" s="3" t="s">
        <v>19</v>
      </c>
      <c r="C47" s="53"/>
      <c r="D47" s="54"/>
      <c r="E47" s="72">
        <f>E22-$C22</f>
        <v>0</v>
      </c>
      <c r="F47" s="69">
        <f>IF((E22=1),0,F22-$D22)</f>
        <v>0</v>
      </c>
    </row>
    <row r="48" spans="2:6" ht="15" thickBot="1" x14ac:dyDescent="0.35">
      <c r="B48" s="48" t="s">
        <v>37</v>
      </c>
      <c r="C48" s="58"/>
      <c r="D48" s="59"/>
      <c r="E48" s="73"/>
      <c r="F48" s="74"/>
    </row>
    <row r="49" spans="2:7" x14ac:dyDescent="0.3">
      <c r="B49" s="8" t="s">
        <v>20</v>
      </c>
      <c r="C49" s="53"/>
      <c r="D49" s="54"/>
      <c r="E49" s="21">
        <f>E24-$C24</f>
        <v>0</v>
      </c>
      <c r="F49" s="70">
        <f>IF((E24=1),0,F24-$D24)</f>
        <v>0</v>
      </c>
    </row>
    <row r="50" spans="2:7" ht="15" thickBot="1" x14ac:dyDescent="0.35">
      <c r="B50" s="51" t="s">
        <v>21</v>
      </c>
      <c r="C50" s="55"/>
      <c r="D50" s="60"/>
      <c r="E50" s="72">
        <f>E25-$C25</f>
        <v>0</v>
      </c>
      <c r="F50" s="69">
        <f>IF((E25=1),0,F25-$D25)</f>
        <v>0</v>
      </c>
    </row>
    <row r="51" spans="2:7" ht="15" thickBot="1" x14ac:dyDescent="0.35"/>
    <row r="52" spans="2:7" x14ac:dyDescent="0.3">
      <c r="B52" s="171" t="s">
        <v>48</v>
      </c>
      <c r="C52" s="172"/>
      <c r="D52" s="173"/>
      <c r="E52" s="188" t="s">
        <v>49</v>
      </c>
      <c r="F52" s="189"/>
      <c r="G52" s="190"/>
    </row>
    <row r="53" spans="2:7" ht="15" thickBot="1" x14ac:dyDescent="0.35">
      <c r="B53" s="174"/>
      <c r="C53" s="175"/>
      <c r="D53" s="176"/>
      <c r="E53" s="67" t="s">
        <v>50</v>
      </c>
      <c r="F53" s="65" t="s">
        <v>51</v>
      </c>
      <c r="G53" s="66" t="s">
        <v>52</v>
      </c>
    </row>
    <row r="54" spans="2:7" ht="30.6" customHeight="1" x14ac:dyDescent="0.3">
      <c r="B54" s="177" t="s">
        <v>53</v>
      </c>
      <c r="C54" s="178"/>
      <c r="D54" s="198"/>
      <c r="E54" s="63">
        <f>SUMIF(E30:E34, "&gt;0")/10</f>
        <v>0</v>
      </c>
      <c r="F54" s="103">
        <f>SUMIF(F30:F34, "&gt;0")/10</f>
        <v>0</v>
      </c>
      <c r="G54" s="64">
        <f>E54+F54</f>
        <v>0</v>
      </c>
    </row>
    <row r="55" spans="2:7" ht="28.8" customHeight="1" x14ac:dyDescent="0.3">
      <c r="B55" s="194" t="s">
        <v>54</v>
      </c>
      <c r="C55" s="195"/>
      <c r="D55" s="199"/>
      <c r="E55" s="63">
        <f>SUMIF(E36:E38, "&gt;0")/6</f>
        <v>0</v>
      </c>
      <c r="F55" s="104">
        <f>SUMIF(F36:F38, "&gt;0")/6</f>
        <v>0</v>
      </c>
      <c r="G55" s="64">
        <f>E55+F55</f>
        <v>0</v>
      </c>
    </row>
    <row r="56" spans="2:7" ht="31.8" customHeight="1" x14ac:dyDescent="0.3">
      <c r="B56" s="194" t="s">
        <v>55</v>
      </c>
      <c r="C56" s="195"/>
      <c r="D56" s="199"/>
      <c r="E56" s="63">
        <f>SUMIF(E40:E42, "&gt;")/6</f>
        <v>0</v>
      </c>
      <c r="F56" s="104">
        <f>SUMIF(F40:F42, "&gt;0")/6</f>
        <v>0</v>
      </c>
      <c r="G56" s="64">
        <f>E56+F56</f>
        <v>0</v>
      </c>
    </row>
    <row r="57" spans="2:7" ht="30.6" customHeight="1" x14ac:dyDescent="0.3">
      <c r="B57" s="194" t="s">
        <v>57</v>
      </c>
      <c r="C57" s="195"/>
      <c r="D57" s="199"/>
      <c r="E57" s="63">
        <f>SUMIF(E44:E47, "&gt;0")/8</f>
        <v>0</v>
      </c>
      <c r="F57" s="104">
        <f>SUMIF(F44:F47, "&gt;0")/8</f>
        <v>0</v>
      </c>
      <c r="G57" s="64">
        <f>E57+F57</f>
        <v>0</v>
      </c>
    </row>
    <row r="58" spans="2:7" ht="30" customHeight="1" thickBot="1" x14ac:dyDescent="0.35">
      <c r="B58" s="196" t="s">
        <v>56</v>
      </c>
      <c r="C58" s="197"/>
      <c r="D58" s="200"/>
      <c r="E58" s="68">
        <f>SUMIF(E49:E50, "&gt;0")/4</f>
        <v>0</v>
      </c>
      <c r="F58" s="105">
        <f>SUMIF(F49:F50, "&gt;0")/4</f>
        <v>0</v>
      </c>
      <c r="G58" s="69">
        <f>E58+F58</f>
        <v>0</v>
      </c>
    </row>
    <row r="59" spans="2:7" ht="15" thickBot="1" x14ac:dyDescent="0.35">
      <c r="F59" s="94" t="s">
        <v>58</v>
      </c>
      <c r="G59" s="93">
        <f>(SUM(G54:G58)+MAX(G54:G58)/2)</f>
        <v>0</v>
      </c>
    </row>
    <row r="60" spans="2:7" ht="15" thickBot="1" x14ac:dyDescent="0.35">
      <c r="F60" s="95"/>
      <c r="G60" s="81"/>
    </row>
    <row r="61" spans="2:7" ht="15" thickBot="1" x14ac:dyDescent="0.35">
      <c r="C61" s="201" t="s">
        <v>28</v>
      </c>
      <c r="D61" s="202"/>
      <c r="E61" s="202"/>
      <c r="F61" s="187"/>
      <c r="G61" s="113"/>
    </row>
    <row r="62" spans="2:7" ht="127.8" customHeight="1" thickBot="1" x14ac:dyDescent="0.35">
      <c r="B62" s="119" t="s">
        <v>89</v>
      </c>
      <c r="C62" s="98" t="s">
        <v>25</v>
      </c>
      <c r="D62" s="99" t="s">
        <v>26</v>
      </c>
      <c r="E62" s="99" t="s">
        <v>59</v>
      </c>
      <c r="F62" s="100" t="s">
        <v>80</v>
      </c>
      <c r="G62" s="208"/>
    </row>
    <row r="63" spans="2:7" ht="28.8" x14ac:dyDescent="0.3">
      <c r="B63" s="101" t="s">
        <v>61</v>
      </c>
      <c r="C63" s="120">
        <v>1.1000000000000001</v>
      </c>
      <c r="D63" s="121">
        <v>3</v>
      </c>
      <c r="E63" s="122">
        <v>2</v>
      </c>
      <c r="F63" s="123">
        <v>0</v>
      </c>
    </row>
    <row r="64" spans="2:7" ht="43.2" x14ac:dyDescent="0.3">
      <c r="B64" s="102" t="s">
        <v>81</v>
      </c>
      <c r="C64" s="145"/>
      <c r="D64" s="146"/>
      <c r="E64" s="147"/>
      <c r="F64" s="148"/>
    </row>
    <row r="65" spans="2:8" ht="100.8" x14ac:dyDescent="0.3">
      <c r="B65" s="102" t="s">
        <v>82</v>
      </c>
      <c r="C65" s="149"/>
      <c r="D65" s="150"/>
      <c r="E65" s="138"/>
      <c r="F65" s="151"/>
    </row>
    <row r="66" spans="2:8" ht="28.8" x14ac:dyDescent="0.3">
      <c r="B66" s="102" t="s">
        <v>62</v>
      </c>
      <c r="C66" s="106">
        <f>$G59</f>
        <v>0</v>
      </c>
      <c r="D66" s="107">
        <f>$G59</f>
        <v>0</v>
      </c>
      <c r="E66" s="108">
        <f>$G59</f>
        <v>0</v>
      </c>
      <c r="F66" s="111">
        <f>$G59</f>
        <v>0</v>
      </c>
    </row>
    <row r="67" spans="2:8" ht="28.8" x14ac:dyDescent="0.3">
      <c r="B67" s="102" t="s">
        <v>88</v>
      </c>
      <c r="C67" s="110">
        <f>C66+SUM(C63:C65)</f>
        <v>1.1000000000000001</v>
      </c>
      <c r="D67" s="109">
        <f>D66+SUM(D63:D65)</f>
        <v>3</v>
      </c>
      <c r="E67" s="97">
        <f>E66+SUM(E63:E65)</f>
        <v>2</v>
      </c>
      <c r="F67" s="112">
        <f>F66+SUM(F63:F65)</f>
        <v>0</v>
      </c>
    </row>
    <row r="68" spans="2:8" ht="15" thickBot="1" x14ac:dyDescent="0.35">
      <c r="B68" s="114" t="s">
        <v>72</v>
      </c>
      <c r="C68" s="152"/>
      <c r="D68" s="153"/>
      <c r="E68" s="154"/>
      <c r="F68" s="155"/>
    </row>
    <row r="69" spans="2:8" ht="15" thickBot="1" x14ac:dyDescent="0.35">
      <c r="B69" s="115" t="s">
        <v>63</v>
      </c>
      <c r="C69" s="96">
        <f>C68*C67</f>
        <v>0</v>
      </c>
      <c r="D69" s="116">
        <f>D68*D67</f>
        <v>0</v>
      </c>
      <c r="E69" s="156">
        <f>E68*E67</f>
        <v>0</v>
      </c>
      <c r="F69" s="117">
        <f>F68*F67</f>
        <v>0</v>
      </c>
    </row>
    <row r="70" spans="2:8" ht="58.8" customHeight="1" thickBot="1" x14ac:dyDescent="0.35">
      <c r="B70" s="203" t="s">
        <v>60</v>
      </c>
      <c r="C70" s="204"/>
      <c r="D70" s="204"/>
      <c r="E70" s="204"/>
      <c r="F70" s="205"/>
      <c r="G70" s="118"/>
      <c r="H70" s="118"/>
    </row>
    <row r="71" spans="2:8" ht="15" thickBot="1" x14ac:dyDescent="0.35"/>
    <row r="72" spans="2:8" ht="102" customHeight="1" thickBot="1" x14ac:dyDescent="0.35">
      <c r="B72" s="218" t="s">
        <v>93</v>
      </c>
      <c r="C72" s="192"/>
    </row>
    <row r="73" spans="2:8" ht="28.8" x14ac:dyDescent="0.3">
      <c r="B73" s="101" t="s">
        <v>90</v>
      </c>
      <c r="C73" s="217">
        <f>$G59</f>
        <v>0</v>
      </c>
    </row>
    <row r="74" spans="2:8" ht="15" thickBot="1" x14ac:dyDescent="0.35">
      <c r="B74" s="219" t="s">
        <v>92</v>
      </c>
      <c r="C74" s="220"/>
    </row>
    <row r="75" spans="2:8" ht="15" thickBot="1" x14ac:dyDescent="0.35">
      <c r="B75" s="221" t="s">
        <v>91</v>
      </c>
      <c r="C75" s="222">
        <f>C74*C73</f>
        <v>0</v>
      </c>
    </row>
    <row r="76" spans="2:8" ht="15" thickBot="1" x14ac:dyDescent="0.35"/>
    <row r="77" spans="2:8" ht="15" thickBot="1" x14ac:dyDescent="0.35">
      <c r="B77" s="30" t="s">
        <v>29</v>
      </c>
    </row>
    <row r="78" spans="2:8" ht="72.599999999999994" customHeight="1" thickBot="1" x14ac:dyDescent="0.35">
      <c r="B78" s="17" t="s">
        <v>83</v>
      </c>
    </row>
    <row r="79" spans="2:8" ht="43.8" thickBot="1" x14ac:dyDescent="0.35">
      <c r="B79" s="16" t="s">
        <v>69</v>
      </c>
    </row>
    <row r="80" spans="2:8" ht="58.2" thickBot="1" x14ac:dyDescent="0.35">
      <c r="B80" s="17" t="s">
        <v>84</v>
      </c>
    </row>
    <row r="81" spans="2:2" ht="75.599999999999994" customHeight="1" thickBot="1" x14ac:dyDescent="0.35">
      <c r="B81" s="16" t="s">
        <v>85</v>
      </c>
    </row>
    <row r="82" spans="2:2" ht="58.2" thickBot="1" x14ac:dyDescent="0.35">
      <c r="B82" s="18" t="s">
        <v>70</v>
      </c>
    </row>
  </sheetData>
  <sheetProtection algorithmName="SHA-512" hashValue="aVm+NrYTf3I4GlHvEFWejQan0UVKzoj4V8ZsrEcPF9QR8iFw3g1YUkjUGtZT1gz55bOhODFqckjlZT5k6uEvPA==" saltValue="QDQnYw7vV97Ihe5AeZtBog==" spinCount="100000" sheet="1" objects="1" scenarios="1"/>
  <mergeCells count="21">
    <mergeCell ref="B72:C72"/>
    <mergeCell ref="B57:C57"/>
    <mergeCell ref="B58:C58"/>
    <mergeCell ref="D54:D58"/>
    <mergeCell ref="C61:F61"/>
    <mergeCell ref="B70:F70"/>
    <mergeCell ref="B55:C55"/>
    <mergeCell ref="B56:C56"/>
    <mergeCell ref="B1:F1"/>
    <mergeCell ref="B52:D53"/>
    <mergeCell ref="B54:C54"/>
    <mergeCell ref="B4:F4"/>
    <mergeCell ref="B10:F10"/>
    <mergeCell ref="B14:F14"/>
    <mergeCell ref="C2:D2"/>
    <mergeCell ref="E2:F2"/>
    <mergeCell ref="E52:G52"/>
    <mergeCell ref="B27:D27"/>
    <mergeCell ref="E27:F27"/>
    <mergeCell ref="B18:F18"/>
    <mergeCell ref="B23:F23"/>
  </mergeCells>
  <pageMargins left="0.7" right="0.7" top="0.75" bottom="0.75" header="0.3" footer="0.3"/>
</worksheet>
</file>

<file path=docMetadata/LabelInfo.xml><?xml version="1.0" encoding="utf-8"?>
<clbl:labelList xmlns:clbl="http://schemas.microsoft.com/office/2020/mipLabelMetadata">
  <clbl:label id="{fc4d76ba-f17c-4c50-b9a7-8f3163d27582}" enabled="0" method="" siteId="{fc4d76ba-f17c-4c50-b9a7-8f3163d2758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Bank Crediting Method</vt:lpstr>
      <vt:lpstr>Credit-Debit Method</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Landowski, Lia E CIV NWW</dc:creator>
  <cp:lastModifiedBy>Landowski, Lia E CIV NWW</cp:lastModifiedBy>
  <dcterms:created xsi:type="dcterms:W3CDTF">2025-10-20T14:50:50Z</dcterms:created>
  <dcterms:modified xsi:type="dcterms:W3CDTF">2026-01-27T17:34:34Z</dcterms:modified>
</cp:coreProperties>
</file>